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rmhumanservices-my.sharepoint.com/personal/lhausman_rmhumanservices_org/Documents/Templates/Mill Levy/"/>
    </mc:Choice>
  </mc:AlternateContent>
  <xr:revisionPtr revIDLastSave="13" documentId="13_ncr:1_{F20881E2-73B5-4F52-A361-122130889170}" xr6:coauthVersionLast="47" xr6:coauthVersionMax="47" xr10:uidLastSave="{D40D7E72-41BE-462D-BC24-D9585124A65E}"/>
  <workbookProtection workbookAlgorithmName="SHA-512" workbookHashValue="mK6kOpFpWBf2ol39fXK7/s5+pVSlS+PjW7N28YNyqnFU5cXOqw7Li7FqXb1mMy4YSiqU8Bfi5GraDZtOccOvMg==" workbookSaltValue="3kXeMJ4dC8vweZxExUHohQ==" workbookSpinCount="100000" lockStructure="1"/>
  <bookViews>
    <workbookView xWindow="3810" yWindow="825" windowWidth="24255" windowHeight="12720" tabRatio="599"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Rates'!$A$1:$H$112</definedName>
    <definedName name="_xlnm._FilterDatabase" localSheetId="4" hidden="1">'Service Definitions'!$A$1:$C$1</definedName>
    <definedName name="_xlnm.Print_Area" localSheetId="0">Invoice!$A$1:$V$78</definedName>
    <definedName name="_xlnm.Print_Titles" localSheetId="0">Invoice!$2:$5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2" l="1"/>
  <c r="P21" i="2" s="1"/>
  <c r="O22" i="2"/>
  <c r="P22" i="2" s="1"/>
  <c r="R22" i="2" s="1"/>
  <c r="M21" i="2"/>
  <c r="M22" i="2"/>
  <c r="L21" i="2"/>
  <c r="L22" i="2"/>
  <c r="G21" i="2"/>
  <c r="F21" i="2"/>
  <c r="M9" i="2"/>
  <c r="H21" i="2" l="1"/>
  <c r="I21" i="2" s="1"/>
  <c r="J21" i="2" s="1"/>
  <c r="U21" i="2" s="1"/>
  <c r="Q21" i="2"/>
  <c r="R21" i="2"/>
  <c r="L8" i="2"/>
  <c r="L9" i="2"/>
  <c r="L10" i="2"/>
  <c r="L11" i="2"/>
  <c r="L12" i="2"/>
  <c r="L13" i="2"/>
  <c r="L14" i="2"/>
  <c r="L15" i="2"/>
  <c r="L16" i="2"/>
  <c r="L17" i="2"/>
  <c r="L18" i="2"/>
  <c r="L19" i="2"/>
  <c r="L20"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M8" i="2"/>
  <c r="M10" i="2"/>
  <c r="M11" i="2"/>
  <c r="M12" i="2"/>
  <c r="M13" i="2"/>
  <c r="M14" i="2"/>
  <c r="M15" i="2"/>
  <c r="M16" i="2"/>
  <c r="M17" i="2"/>
  <c r="M18" i="2"/>
  <c r="M19" i="2"/>
  <c r="M20"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G8" i="2"/>
  <c r="G9" i="2"/>
  <c r="G10" i="2"/>
  <c r="G11" i="2"/>
  <c r="G12" i="2"/>
  <c r="G13" i="2"/>
  <c r="G14" i="2"/>
  <c r="G15" i="2"/>
  <c r="G16" i="2"/>
  <c r="G17" i="2"/>
  <c r="G18" i="2"/>
  <c r="G19" i="2"/>
  <c r="G20"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F8" i="2"/>
  <c r="F9" i="2"/>
  <c r="F10" i="2"/>
  <c r="F11" i="2"/>
  <c r="F12" i="2"/>
  <c r="F13" i="2"/>
  <c r="F14" i="2"/>
  <c r="F15" i="2"/>
  <c r="F16" i="2"/>
  <c r="F17" i="2"/>
  <c r="F18" i="2"/>
  <c r="F19" i="2"/>
  <c r="F20"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O17" i="2"/>
  <c r="P17" i="2" s="1"/>
  <c r="O18" i="2"/>
  <c r="P18" i="2" s="1"/>
  <c r="O19" i="2"/>
  <c r="P19" i="2" s="1"/>
  <c r="Q19" i="2" s="1"/>
  <c r="O20" i="2"/>
  <c r="P20" i="2" s="1"/>
  <c r="O23" i="2"/>
  <c r="O24" i="2"/>
  <c r="P24" i="2" s="1"/>
  <c r="O25" i="2"/>
  <c r="P25" i="2" s="1"/>
  <c r="R25" i="2" s="1"/>
  <c r="O26" i="2"/>
  <c r="P26" i="2" s="1"/>
  <c r="O27" i="2"/>
  <c r="P27" i="2" s="1"/>
  <c r="O28" i="2"/>
  <c r="P28" i="2" s="1"/>
  <c r="O29" i="2"/>
  <c r="P29" i="2" s="1"/>
  <c r="O30" i="2"/>
  <c r="P30" i="2" s="1"/>
  <c r="O31" i="2"/>
  <c r="P31" i="2" s="1"/>
  <c r="O32" i="2"/>
  <c r="P32" i="2" s="1"/>
  <c r="O33" i="2"/>
  <c r="P33" i="2" s="1"/>
  <c r="R33" i="2" s="1"/>
  <c r="O34" i="2"/>
  <c r="P34" i="2" s="1"/>
  <c r="O35" i="2"/>
  <c r="P35" i="2" s="1"/>
  <c r="O36" i="2"/>
  <c r="P36" i="2" s="1"/>
  <c r="O37" i="2"/>
  <c r="P37" i="2" s="1"/>
  <c r="O38" i="2"/>
  <c r="P38" i="2" s="1"/>
  <c r="O39" i="2"/>
  <c r="P39" i="2" s="1"/>
  <c r="O40" i="2"/>
  <c r="P40" i="2" s="1"/>
  <c r="O41" i="2"/>
  <c r="P41" i="2" s="1"/>
  <c r="R41" i="2" s="1"/>
  <c r="O42" i="2"/>
  <c r="P42" i="2" s="1"/>
  <c r="O43" i="2"/>
  <c r="P43" i="2" s="1"/>
  <c r="O44" i="2"/>
  <c r="P44" i="2" s="1"/>
  <c r="O45" i="2"/>
  <c r="P45" i="2" s="1"/>
  <c r="O46" i="2"/>
  <c r="P46" i="2" s="1"/>
  <c r="O47" i="2"/>
  <c r="P47" i="2" s="1"/>
  <c r="O48" i="2"/>
  <c r="P48" i="2" s="1"/>
  <c r="O49" i="2"/>
  <c r="P49" i="2" s="1"/>
  <c r="R49" i="2" s="1"/>
  <c r="O50" i="2"/>
  <c r="P50" i="2" s="1"/>
  <c r="O51" i="2"/>
  <c r="P51" i="2" s="1"/>
  <c r="O52" i="2"/>
  <c r="P52" i="2" s="1"/>
  <c r="O53" i="2"/>
  <c r="P53" i="2" s="1"/>
  <c r="O54" i="2"/>
  <c r="P54" i="2" s="1"/>
  <c r="O55" i="2"/>
  <c r="P55" i="2" s="1"/>
  <c r="Q55" i="2" s="1"/>
  <c r="O56" i="2"/>
  <c r="P56" i="2" s="1"/>
  <c r="O57" i="2"/>
  <c r="P57" i="2" s="1"/>
  <c r="R57" i="2" s="1"/>
  <c r="O58" i="2"/>
  <c r="P58" i="2" s="1"/>
  <c r="O59" i="2"/>
  <c r="P59" i="2" s="1"/>
  <c r="O60" i="2"/>
  <c r="P60" i="2" s="1"/>
  <c r="O61" i="2"/>
  <c r="P61" i="2" s="1"/>
  <c r="O62" i="2"/>
  <c r="P62" i="2" s="1"/>
  <c r="O63" i="2"/>
  <c r="P63" i="2" s="1"/>
  <c r="O64" i="2"/>
  <c r="P64" i="2" s="1"/>
  <c r="O65" i="2"/>
  <c r="P65" i="2" s="1"/>
  <c r="R65" i="2" s="1"/>
  <c r="O66" i="2"/>
  <c r="P66" i="2" s="1"/>
  <c r="O67" i="2"/>
  <c r="P67" i="2" s="1"/>
  <c r="O68" i="2"/>
  <c r="P68" i="2" s="1"/>
  <c r="O69" i="2"/>
  <c r="P69" i="2" s="1"/>
  <c r="O70" i="2"/>
  <c r="P70" i="2" s="1"/>
  <c r="O71" i="2"/>
  <c r="P71" i="2" s="1"/>
  <c r="O9" i="2"/>
  <c r="P9" i="2" s="1"/>
  <c r="O10" i="2"/>
  <c r="P10" i="2" s="1"/>
  <c r="O11" i="2"/>
  <c r="P11" i="2" s="1"/>
  <c r="Q11" i="2" s="1"/>
  <c r="O12" i="2"/>
  <c r="P12" i="2" s="1"/>
  <c r="O13" i="2"/>
  <c r="P13" i="2" s="1"/>
  <c r="Q13" i="2" s="1"/>
  <c r="O14" i="2"/>
  <c r="P14" i="2" s="1"/>
  <c r="R14" i="2" s="1"/>
  <c r="O15" i="2"/>
  <c r="P15" i="2" s="1"/>
  <c r="O16" i="2"/>
  <c r="P16" i="2" s="1"/>
  <c r="O8" i="2"/>
  <c r="P8" i="2" s="1"/>
  <c r="K21" i="2" l="1"/>
  <c r="T21" i="2" s="1"/>
  <c r="V21" i="2" s="1"/>
  <c r="H22" i="2"/>
  <c r="I22" i="2" s="1"/>
  <c r="S21" i="2"/>
  <c r="P23" i="2"/>
  <c r="Q23" i="2" s="1"/>
  <c r="N22" i="2" a="1"/>
  <c r="N22" i="2" s="1"/>
  <c r="N21" i="2" a="1"/>
  <c r="N21" i="2" s="1"/>
  <c r="H70" i="2"/>
  <c r="H13" i="2"/>
  <c r="H53" i="2"/>
  <c r="H29" i="2"/>
  <c r="H64" i="2"/>
  <c r="H56" i="2"/>
  <c r="H48" i="2"/>
  <c r="H40" i="2"/>
  <c r="H32" i="2"/>
  <c r="H24" i="2"/>
  <c r="H15" i="2"/>
  <c r="H46" i="2"/>
  <c r="H61" i="2"/>
  <c r="H71" i="2"/>
  <c r="H63" i="2"/>
  <c r="H55" i="2"/>
  <c r="H47" i="2"/>
  <c r="H39" i="2"/>
  <c r="H31" i="2"/>
  <c r="H23" i="2"/>
  <c r="H14" i="2"/>
  <c r="H54" i="2"/>
  <c r="H45" i="2"/>
  <c r="H12" i="2"/>
  <c r="H68" i="2"/>
  <c r="H60" i="2"/>
  <c r="H52" i="2"/>
  <c r="H44" i="2"/>
  <c r="H36" i="2"/>
  <c r="H28" i="2"/>
  <c r="H19" i="2"/>
  <c r="H11" i="2"/>
  <c r="H30" i="2"/>
  <c r="H69" i="2"/>
  <c r="H20" i="2"/>
  <c r="H59" i="2"/>
  <c r="H43" i="2"/>
  <c r="H35" i="2"/>
  <c r="H27" i="2"/>
  <c r="H18" i="2"/>
  <c r="H10" i="2"/>
  <c r="H38" i="2"/>
  <c r="H37" i="2"/>
  <c r="H67" i="2"/>
  <c r="H51" i="2"/>
  <c r="H66" i="2"/>
  <c r="H58" i="2"/>
  <c r="H50" i="2"/>
  <c r="H42" i="2"/>
  <c r="H34" i="2"/>
  <c r="H26" i="2"/>
  <c r="H17" i="2"/>
  <c r="H9" i="2"/>
  <c r="H62" i="2"/>
  <c r="H65" i="2"/>
  <c r="H57" i="2"/>
  <c r="H49" i="2"/>
  <c r="H41" i="2"/>
  <c r="H33" i="2"/>
  <c r="H25" i="2"/>
  <c r="H16" i="2"/>
  <c r="H8" i="2"/>
  <c r="I8" i="2" s="1"/>
  <c r="K8" i="2" s="1"/>
  <c r="T8" i="2" s="1"/>
  <c r="N8" i="2" a="1"/>
  <c r="N8" i="2" s="1"/>
  <c r="N64" i="2" a="1"/>
  <c r="N64" i="2" s="1"/>
  <c r="N67" i="2" a="1"/>
  <c r="N67" i="2" s="1"/>
  <c r="N54" i="2" a="1"/>
  <c r="N54" i="2" s="1"/>
  <c r="N66" i="2" a="1"/>
  <c r="N66" i="2" s="1"/>
  <c r="N53" i="2" a="1"/>
  <c r="N53" i="2" s="1"/>
  <c r="N47" i="2" a="1"/>
  <c r="N47" i="2" s="1"/>
  <c r="N40" i="2" a="1"/>
  <c r="N40" i="2" s="1"/>
  <c r="N34" i="2" a="1"/>
  <c r="N34" i="2" s="1"/>
  <c r="N20" i="2" a="1"/>
  <c r="N20" i="2" s="1"/>
  <c r="N14" i="2" a="1"/>
  <c r="N14" i="2" s="1"/>
  <c r="N65" i="2" a="1"/>
  <c r="N65" i="2" s="1"/>
  <c r="N59" i="2" a="1"/>
  <c r="N59" i="2" s="1"/>
  <c r="N52" i="2" a="1"/>
  <c r="N52" i="2" s="1"/>
  <c r="N46" i="2" a="1"/>
  <c r="N46" i="2" s="1"/>
  <c r="N33" i="2" a="1"/>
  <c r="N33" i="2" s="1"/>
  <c r="N27" i="2" a="1"/>
  <c r="N27" i="2" s="1"/>
  <c r="N19" i="2" a="1"/>
  <c r="N19" i="2" s="1"/>
  <c r="N13" i="2" a="1"/>
  <c r="N13" i="2" s="1"/>
  <c r="N71" i="2" a="1"/>
  <c r="N71" i="2" s="1"/>
  <c r="N39" i="2" a="1"/>
  <c r="N39" i="2" s="1"/>
  <c r="N12" i="2" a="1"/>
  <c r="N12" i="2" s="1"/>
  <c r="N70" i="2" a="1"/>
  <c r="N70" i="2" s="1"/>
  <c r="N57" i="2" a="1"/>
  <c r="N57" i="2" s="1"/>
  <c r="N51" i="2" a="1"/>
  <c r="N51" i="2" s="1"/>
  <c r="N44" i="2" a="1"/>
  <c r="N44" i="2" s="1"/>
  <c r="N38" i="2" a="1"/>
  <c r="N38" i="2" s="1"/>
  <c r="N25" i="2" a="1"/>
  <c r="N25" i="2" s="1"/>
  <c r="N18" i="2" a="1"/>
  <c r="N18" i="2" s="1"/>
  <c r="N11" i="2" a="1"/>
  <c r="N11" i="2" s="1"/>
  <c r="N58" i="2" a="1"/>
  <c r="N58" i="2" s="1"/>
  <c r="N32" i="2" a="1"/>
  <c r="N32" i="2" s="1"/>
  <c r="N69" i="2" a="1"/>
  <c r="N69" i="2" s="1"/>
  <c r="N63" i="2" a="1"/>
  <c r="N63" i="2" s="1"/>
  <c r="N56" i="2" a="1"/>
  <c r="N56" i="2" s="1"/>
  <c r="N50" i="2" a="1"/>
  <c r="N50" i="2" s="1"/>
  <c r="N37" i="2" a="1"/>
  <c r="N37" i="2" s="1"/>
  <c r="N31" i="2" a="1"/>
  <c r="N31" i="2" s="1"/>
  <c r="N24" i="2" a="1"/>
  <c r="N24" i="2" s="1"/>
  <c r="N17" i="2" a="1"/>
  <c r="N17" i="2" s="1"/>
  <c r="N45" i="2" a="1"/>
  <c r="N45" i="2" s="1"/>
  <c r="N26" i="2" a="1"/>
  <c r="N26" i="2" s="1"/>
  <c r="N68" i="2" a="1"/>
  <c r="N68" i="2" s="1"/>
  <c r="N62" i="2" a="1"/>
  <c r="N62" i="2" s="1"/>
  <c r="N49" i="2" a="1"/>
  <c r="N49" i="2" s="1"/>
  <c r="N43" i="2" a="1"/>
  <c r="N43" i="2" s="1"/>
  <c r="N36" i="2" a="1"/>
  <c r="N36" i="2" s="1"/>
  <c r="N30" i="2" a="1"/>
  <c r="N30" i="2" s="1"/>
  <c r="N16" i="2" a="1"/>
  <c r="N16" i="2" s="1"/>
  <c r="N10" i="2" a="1"/>
  <c r="N10" i="2" s="1"/>
  <c r="N61" i="2" a="1"/>
  <c r="N61" i="2" s="1"/>
  <c r="N55" i="2" a="1"/>
  <c r="N55" i="2" s="1"/>
  <c r="N48" i="2" a="1"/>
  <c r="N48" i="2" s="1"/>
  <c r="N42" i="2" a="1"/>
  <c r="N42" i="2" s="1"/>
  <c r="N29" i="2" a="1"/>
  <c r="N29" i="2" s="1"/>
  <c r="N23" i="2" a="1"/>
  <c r="N23" i="2" s="1"/>
  <c r="N15" i="2" a="1"/>
  <c r="N15" i="2" s="1"/>
  <c r="N9" i="2" a="1"/>
  <c r="N9" i="2" s="1"/>
  <c r="N60" i="2" a="1"/>
  <c r="N60" i="2" s="1"/>
  <c r="N41" i="2" a="1"/>
  <c r="N41" i="2" s="1"/>
  <c r="N35" i="2" a="1"/>
  <c r="N35" i="2" s="1"/>
  <c r="N28" i="2" a="1"/>
  <c r="N28" i="2" s="1"/>
  <c r="Q63" i="2"/>
  <c r="R63" i="2"/>
  <c r="Q71" i="2"/>
  <c r="R71" i="2"/>
  <c r="Q47" i="2"/>
  <c r="R47" i="2"/>
  <c r="Q31" i="2"/>
  <c r="R31" i="2"/>
  <c r="Q39" i="2"/>
  <c r="R39" i="2"/>
  <c r="R55" i="2"/>
  <c r="S55" i="2" s="1"/>
  <c r="Q68" i="2"/>
  <c r="R68" i="2"/>
  <c r="Q36" i="2"/>
  <c r="R36" i="2"/>
  <c r="Q28" i="2"/>
  <c r="R28" i="2"/>
  <c r="Q53" i="2"/>
  <c r="R53" i="2"/>
  <c r="R27" i="2"/>
  <c r="Q27" i="2"/>
  <c r="Q45" i="2"/>
  <c r="R45" i="2"/>
  <c r="Q44" i="2"/>
  <c r="R44" i="2"/>
  <c r="R43" i="2"/>
  <c r="Q43" i="2"/>
  <c r="R66" i="2"/>
  <c r="Q66" i="2"/>
  <c r="R50" i="2"/>
  <c r="Q50" i="2"/>
  <c r="R42" i="2"/>
  <c r="Q42" i="2"/>
  <c r="R26" i="2"/>
  <c r="Q26" i="2"/>
  <c r="Q69" i="2"/>
  <c r="R69" i="2"/>
  <c r="Q37" i="2"/>
  <c r="R37" i="2"/>
  <c r="R51" i="2"/>
  <c r="Q51" i="2"/>
  <c r="R35" i="2"/>
  <c r="Q35" i="2"/>
  <c r="R58" i="2"/>
  <c r="Q58" i="2"/>
  <c r="R34" i="2"/>
  <c r="Q34" i="2"/>
  <c r="Q29" i="2"/>
  <c r="R29" i="2"/>
  <c r="R60" i="2"/>
  <c r="Q60" i="2"/>
  <c r="R67" i="2"/>
  <c r="Q67" i="2"/>
  <c r="R56" i="2"/>
  <c r="Q56" i="2"/>
  <c r="R40" i="2"/>
  <c r="Q40" i="2"/>
  <c r="R24" i="2"/>
  <c r="Q24" i="2"/>
  <c r="Q61" i="2"/>
  <c r="R61" i="2"/>
  <c r="Q20" i="2"/>
  <c r="R20" i="2"/>
  <c r="Q52" i="2"/>
  <c r="R52" i="2"/>
  <c r="R59" i="2"/>
  <c r="Q59" i="2"/>
  <c r="R64" i="2"/>
  <c r="Q64" i="2"/>
  <c r="R48" i="2"/>
  <c r="Q48" i="2"/>
  <c r="R32" i="2"/>
  <c r="Q32" i="2"/>
  <c r="Q70" i="2"/>
  <c r="R70" i="2"/>
  <c r="Q62" i="2"/>
  <c r="R62" i="2"/>
  <c r="Q54" i="2"/>
  <c r="R54" i="2"/>
  <c r="Q46" i="2"/>
  <c r="R46" i="2"/>
  <c r="Q38" i="2"/>
  <c r="R38" i="2"/>
  <c r="Q30" i="2"/>
  <c r="R30" i="2"/>
  <c r="Q22" i="2"/>
  <c r="S22" i="2" s="1"/>
  <c r="Q65" i="2"/>
  <c r="S65" i="2" s="1"/>
  <c r="Q57" i="2"/>
  <c r="S57" i="2" s="1"/>
  <c r="Q49" i="2"/>
  <c r="S49" i="2" s="1"/>
  <c r="Q41" i="2"/>
  <c r="S41" i="2" s="1"/>
  <c r="Q33" i="2"/>
  <c r="S33" i="2" s="1"/>
  <c r="Q25" i="2"/>
  <c r="S25" i="2" s="1"/>
  <c r="R10" i="2"/>
  <c r="Q10" i="2"/>
  <c r="Q9" i="2"/>
  <c r="R9" i="2"/>
  <c r="R15" i="2"/>
  <c r="Q15" i="2"/>
  <c r="R18" i="2"/>
  <c r="Q18" i="2"/>
  <c r="R8" i="2"/>
  <c r="Q8" i="2"/>
  <c r="R16" i="2"/>
  <c r="Q16" i="2"/>
  <c r="Q12" i="2"/>
  <c r="R12" i="2"/>
  <c r="Q17" i="2"/>
  <c r="R17" i="2"/>
  <c r="Q14" i="2"/>
  <c r="S14" i="2" s="1"/>
  <c r="R11" i="2"/>
  <c r="S11" i="2" s="1"/>
  <c r="R13" i="2"/>
  <c r="S13" i="2" s="1"/>
  <c r="R19" i="2"/>
  <c r="S19" i="2" s="1"/>
  <c r="G8" i="7"/>
  <c r="G9" i="7"/>
  <c r="G10" i="7"/>
  <c r="G11" i="7"/>
  <c r="G12" i="7"/>
  <c r="G13" i="7"/>
  <c r="G14" i="7"/>
  <c r="G15" i="7"/>
  <c r="G16" i="7"/>
  <c r="G7" i="7"/>
  <c r="R23" i="2" l="1"/>
  <c r="S23" i="2" s="1"/>
  <c r="J22" i="2"/>
  <c r="U22" i="2" s="1"/>
  <c r="K22" i="2"/>
  <c r="T22" i="2" s="1"/>
  <c r="I25" i="2"/>
  <c r="J8" i="2"/>
  <c r="U8" i="2" s="1"/>
  <c r="I58" i="2"/>
  <c r="I27" i="2"/>
  <c r="I19" i="2"/>
  <c r="I45" i="2"/>
  <c r="I55" i="2"/>
  <c r="I40" i="2"/>
  <c r="I16" i="2"/>
  <c r="I62" i="2"/>
  <c r="I66" i="2"/>
  <c r="I35" i="2"/>
  <c r="I28" i="2"/>
  <c r="I54" i="2"/>
  <c r="I63" i="2"/>
  <c r="I48" i="2"/>
  <c r="I67" i="2"/>
  <c r="I14" i="2"/>
  <c r="I61" i="2"/>
  <c r="I64" i="2"/>
  <c r="I41" i="2"/>
  <c r="I26" i="2"/>
  <c r="I37" i="2"/>
  <c r="I20" i="2"/>
  <c r="I52" i="2"/>
  <c r="I23" i="2"/>
  <c r="K23" i="2" s="1"/>
  <c r="T23" i="2" s="1"/>
  <c r="I46" i="2"/>
  <c r="I29" i="2"/>
  <c r="I34" i="2"/>
  <c r="I38" i="2"/>
  <c r="I69" i="2"/>
  <c r="I60" i="2"/>
  <c r="I31" i="2"/>
  <c r="I15" i="2"/>
  <c r="I53" i="2"/>
  <c r="I44" i="2"/>
  <c r="I49" i="2"/>
  <c r="I57" i="2"/>
  <c r="I42" i="2"/>
  <c r="I10" i="2"/>
  <c r="I30" i="2"/>
  <c r="I68" i="2"/>
  <c r="I39" i="2"/>
  <c r="I24" i="2"/>
  <c r="I13" i="2"/>
  <c r="I9" i="2"/>
  <c r="I51" i="2"/>
  <c r="I43" i="2"/>
  <c r="I36" i="2"/>
  <c r="I71" i="2"/>
  <c r="I56" i="2"/>
  <c r="I59" i="2"/>
  <c r="I65" i="2"/>
  <c r="I50" i="2"/>
  <c r="I18" i="2"/>
  <c r="I11" i="2"/>
  <c r="I12" i="2"/>
  <c r="I47" i="2"/>
  <c r="I32" i="2"/>
  <c r="I70" i="2"/>
  <c r="I33" i="2"/>
  <c r="I17" i="2"/>
  <c r="S18" i="2"/>
  <c r="S71" i="2"/>
  <c r="S15" i="2"/>
  <c r="S59" i="2"/>
  <c r="S24" i="2"/>
  <c r="S60" i="2"/>
  <c r="S31" i="2"/>
  <c r="S35" i="2"/>
  <c r="S26" i="2"/>
  <c r="S43" i="2"/>
  <c r="S64" i="2"/>
  <c r="S67" i="2"/>
  <c r="S58" i="2"/>
  <c r="S66" i="2"/>
  <c r="S27" i="2"/>
  <c r="S47" i="2"/>
  <c r="S16" i="2"/>
  <c r="S32" i="2"/>
  <c r="S40" i="2"/>
  <c r="S51" i="2"/>
  <c r="S42" i="2"/>
  <c r="S54" i="2"/>
  <c r="S20" i="2"/>
  <c r="S37" i="2"/>
  <c r="S45" i="2"/>
  <c r="S36" i="2"/>
  <c r="S39" i="2"/>
  <c r="S63" i="2"/>
  <c r="S38" i="2"/>
  <c r="S70" i="2"/>
  <c r="S53" i="2"/>
  <c r="S46" i="2"/>
  <c r="S52" i="2"/>
  <c r="S29" i="2"/>
  <c r="S44" i="2"/>
  <c r="S28" i="2"/>
  <c r="S9" i="2"/>
  <c r="S8" i="2"/>
  <c r="S48" i="2"/>
  <c r="S56" i="2"/>
  <c r="S34" i="2"/>
  <c r="S50" i="2"/>
  <c r="S30" i="2"/>
  <c r="S62" i="2"/>
  <c r="S61" i="2"/>
  <c r="S69" i="2"/>
  <c r="S68" i="2"/>
  <c r="S12" i="2"/>
  <c r="S17" i="2"/>
  <c r="S10" i="2"/>
  <c r="V22" i="2" l="1"/>
  <c r="J56" i="2"/>
  <c r="U56" i="2" s="1"/>
  <c r="V56" i="2" s="1"/>
  <c r="K56" i="2"/>
  <c r="T56" i="2" s="1"/>
  <c r="J19" i="2"/>
  <c r="U19" i="2" s="1"/>
  <c r="K19" i="2"/>
  <c r="T19" i="2" s="1"/>
  <c r="J50" i="2"/>
  <c r="U50" i="2" s="1"/>
  <c r="V50" i="2" s="1"/>
  <c r="K50" i="2"/>
  <c r="T50" i="2" s="1"/>
  <c r="J60" i="2"/>
  <c r="U60" i="2" s="1"/>
  <c r="K60" i="2"/>
  <c r="T60" i="2" s="1"/>
  <c r="J33" i="2"/>
  <c r="U33" i="2" s="1"/>
  <c r="V33" i="2" s="1"/>
  <c r="K33" i="2"/>
  <c r="T33" i="2" s="1"/>
  <c r="J65" i="2"/>
  <c r="U65" i="2" s="1"/>
  <c r="K65" i="2"/>
  <c r="T65" i="2" s="1"/>
  <c r="J42" i="2"/>
  <c r="U42" i="2" s="1"/>
  <c r="V42" i="2" s="1"/>
  <c r="K42" i="2"/>
  <c r="T42" i="2" s="1"/>
  <c r="J69" i="2"/>
  <c r="U69" i="2" s="1"/>
  <c r="K69" i="2"/>
  <c r="T69" i="2" s="1"/>
  <c r="J37" i="2"/>
  <c r="U37" i="2" s="1"/>
  <c r="V37" i="2" s="1"/>
  <c r="K37" i="2"/>
  <c r="T37" i="2" s="1"/>
  <c r="J63" i="2"/>
  <c r="U63" i="2" s="1"/>
  <c r="K63" i="2"/>
  <c r="T63" i="2" s="1"/>
  <c r="J55" i="2"/>
  <c r="U55" i="2" s="1"/>
  <c r="V55" i="2" s="1"/>
  <c r="K55" i="2"/>
  <c r="T55" i="2" s="1"/>
  <c r="J32" i="2"/>
  <c r="U32" i="2" s="1"/>
  <c r="K32" i="2"/>
  <c r="T32" i="2" s="1"/>
  <c r="J28" i="2"/>
  <c r="U28" i="2" s="1"/>
  <c r="V28" i="2" s="1"/>
  <c r="K28" i="2"/>
  <c r="T28" i="2" s="1"/>
  <c r="J17" i="2"/>
  <c r="U17" i="2" s="1"/>
  <c r="K17" i="2"/>
  <c r="T17" i="2" s="1"/>
  <c r="J51" i="2"/>
  <c r="U51" i="2" s="1"/>
  <c r="V51" i="2" s="1"/>
  <c r="K51" i="2"/>
  <c r="T51" i="2" s="1"/>
  <c r="J70" i="2"/>
  <c r="U70" i="2" s="1"/>
  <c r="K70" i="2"/>
  <c r="T70" i="2" s="1"/>
  <c r="J59" i="2"/>
  <c r="U59" i="2" s="1"/>
  <c r="V59" i="2" s="1"/>
  <c r="K59" i="2"/>
  <c r="T59" i="2" s="1"/>
  <c r="J9" i="2"/>
  <c r="U9" i="2" s="1"/>
  <c r="K9" i="2"/>
  <c r="T9" i="2" s="1"/>
  <c r="J57" i="2"/>
  <c r="U57" i="2" s="1"/>
  <c r="V57" i="2" s="1"/>
  <c r="K57" i="2"/>
  <c r="T57" i="2" s="1"/>
  <c r="J38" i="2"/>
  <c r="U38" i="2" s="1"/>
  <c r="K38" i="2"/>
  <c r="T38" i="2" s="1"/>
  <c r="J26" i="2"/>
  <c r="U26" i="2" s="1"/>
  <c r="V26" i="2" s="1"/>
  <c r="K26" i="2"/>
  <c r="T26" i="2" s="1"/>
  <c r="J54" i="2"/>
  <c r="U54" i="2" s="1"/>
  <c r="K54" i="2"/>
  <c r="T54" i="2" s="1"/>
  <c r="J45" i="2"/>
  <c r="U45" i="2" s="1"/>
  <c r="V45" i="2" s="1"/>
  <c r="K45" i="2"/>
  <c r="T45" i="2" s="1"/>
  <c r="J27" i="2"/>
  <c r="U27" i="2" s="1"/>
  <c r="K27" i="2"/>
  <c r="T27" i="2" s="1"/>
  <c r="J41" i="2"/>
  <c r="U41" i="2" s="1"/>
  <c r="V41" i="2" s="1"/>
  <c r="K41" i="2"/>
  <c r="T41" i="2" s="1"/>
  <c r="J24" i="2"/>
  <c r="U24" i="2" s="1"/>
  <c r="K24" i="2"/>
  <c r="T24" i="2" s="1"/>
  <c r="J29" i="2"/>
  <c r="U29" i="2" s="1"/>
  <c r="V29" i="2" s="1"/>
  <c r="K29" i="2"/>
  <c r="T29" i="2" s="1"/>
  <c r="J12" i="2"/>
  <c r="U12" i="2" s="1"/>
  <c r="V12" i="2" s="1"/>
  <c r="K12" i="2"/>
  <c r="T12" i="2" s="1"/>
  <c r="J39" i="2"/>
  <c r="U39" i="2" s="1"/>
  <c r="V39" i="2" s="1"/>
  <c r="K39" i="2"/>
  <c r="T39" i="2" s="1"/>
  <c r="J53" i="2"/>
  <c r="U53" i="2" s="1"/>
  <c r="K53" i="2"/>
  <c r="T53" i="2" s="1"/>
  <c r="J46" i="2"/>
  <c r="U46" i="2" s="1"/>
  <c r="V46" i="2" s="1"/>
  <c r="K46" i="2"/>
  <c r="T46" i="2" s="1"/>
  <c r="J61" i="2"/>
  <c r="U61" i="2" s="1"/>
  <c r="K61" i="2"/>
  <c r="T61" i="2" s="1"/>
  <c r="J66" i="2"/>
  <c r="U66" i="2" s="1"/>
  <c r="V66" i="2" s="1"/>
  <c r="K66" i="2"/>
  <c r="T66" i="2" s="1"/>
  <c r="J58" i="2"/>
  <c r="U58" i="2" s="1"/>
  <c r="K58" i="2"/>
  <c r="T58" i="2" s="1"/>
  <c r="J34" i="2"/>
  <c r="U34" i="2" s="1"/>
  <c r="V34" i="2" s="1"/>
  <c r="K34" i="2"/>
  <c r="T34" i="2" s="1"/>
  <c r="J71" i="2"/>
  <c r="U71" i="2" s="1"/>
  <c r="K71" i="2"/>
  <c r="T71" i="2" s="1"/>
  <c r="J35" i="2"/>
  <c r="U35" i="2" s="1"/>
  <c r="V35" i="2" s="1"/>
  <c r="K35" i="2"/>
  <c r="T35" i="2" s="1"/>
  <c r="J11" i="2"/>
  <c r="U11" i="2" s="1"/>
  <c r="K11" i="2"/>
  <c r="T11" i="2" s="1"/>
  <c r="J36" i="2"/>
  <c r="U36" i="2" s="1"/>
  <c r="V36" i="2" s="1"/>
  <c r="K36" i="2"/>
  <c r="T36" i="2" s="1"/>
  <c r="J68" i="2"/>
  <c r="U68" i="2" s="1"/>
  <c r="K68" i="2"/>
  <c r="T68" i="2" s="1"/>
  <c r="J15" i="2"/>
  <c r="U15" i="2" s="1"/>
  <c r="V15" i="2" s="1"/>
  <c r="K15" i="2"/>
  <c r="T15" i="2" s="1"/>
  <c r="J23" i="2"/>
  <c r="U23" i="2" s="1"/>
  <c r="V23" i="2" s="1"/>
  <c r="J14" i="2"/>
  <c r="U14" i="2" s="1"/>
  <c r="K14" i="2"/>
  <c r="T14" i="2" s="1"/>
  <c r="J62" i="2"/>
  <c r="U62" i="2" s="1"/>
  <c r="K62" i="2"/>
  <c r="T62" i="2" s="1"/>
  <c r="J49" i="2"/>
  <c r="U49" i="2" s="1"/>
  <c r="K49" i="2"/>
  <c r="T49" i="2" s="1"/>
  <c r="J47" i="2"/>
  <c r="U47" i="2" s="1"/>
  <c r="V47" i="2" s="1"/>
  <c r="K47" i="2"/>
  <c r="T47" i="2" s="1"/>
  <c r="J64" i="2"/>
  <c r="U64" i="2" s="1"/>
  <c r="K64" i="2"/>
  <c r="T64" i="2" s="1"/>
  <c r="J18" i="2"/>
  <c r="U18" i="2" s="1"/>
  <c r="V18" i="2" s="1"/>
  <c r="K18" i="2"/>
  <c r="T18" i="2" s="1"/>
  <c r="J43" i="2"/>
  <c r="U43" i="2" s="1"/>
  <c r="K43" i="2"/>
  <c r="T43" i="2" s="1"/>
  <c r="J30" i="2"/>
  <c r="U30" i="2" s="1"/>
  <c r="V30" i="2" s="1"/>
  <c r="K30" i="2"/>
  <c r="T30" i="2" s="1"/>
  <c r="J31" i="2"/>
  <c r="U31" i="2" s="1"/>
  <c r="K31" i="2"/>
  <c r="T31" i="2" s="1"/>
  <c r="J52" i="2"/>
  <c r="U52" i="2" s="1"/>
  <c r="K52" i="2"/>
  <c r="T52" i="2" s="1"/>
  <c r="J67" i="2"/>
  <c r="U67" i="2" s="1"/>
  <c r="K67" i="2"/>
  <c r="T67" i="2" s="1"/>
  <c r="J16" i="2"/>
  <c r="U16" i="2" s="1"/>
  <c r="V16" i="2" s="1"/>
  <c r="K16" i="2"/>
  <c r="T16" i="2" s="1"/>
  <c r="J13" i="2"/>
  <c r="U13" i="2" s="1"/>
  <c r="K13" i="2"/>
  <c r="T13" i="2" s="1"/>
  <c r="J44" i="2"/>
  <c r="U44" i="2" s="1"/>
  <c r="K44" i="2"/>
  <c r="T44" i="2" s="1"/>
  <c r="J10" i="2"/>
  <c r="U10" i="2" s="1"/>
  <c r="V10" i="2" s="1"/>
  <c r="K10" i="2"/>
  <c r="T10" i="2" s="1"/>
  <c r="J20" i="2"/>
  <c r="U20" i="2" s="1"/>
  <c r="V20" i="2" s="1"/>
  <c r="K20" i="2"/>
  <c r="T20" i="2" s="1"/>
  <c r="J48" i="2"/>
  <c r="U48" i="2" s="1"/>
  <c r="K48" i="2"/>
  <c r="T48" i="2" s="1"/>
  <c r="J40" i="2"/>
  <c r="U40" i="2" s="1"/>
  <c r="K40" i="2"/>
  <c r="T40" i="2" s="1"/>
  <c r="J25" i="2"/>
  <c r="U25" i="2" s="1"/>
  <c r="K25" i="2"/>
  <c r="T25" i="2" s="1"/>
  <c r="V8" i="2"/>
  <c r="V17" i="2"/>
  <c r="S72" i="2"/>
  <c r="V13" i="2" l="1"/>
  <c r="V31" i="2"/>
  <c r="V64" i="2"/>
  <c r="V14" i="2"/>
  <c r="V48" i="2"/>
  <c r="V11" i="2"/>
  <c r="V58" i="2"/>
  <c r="V53" i="2"/>
  <c r="V24" i="2"/>
  <c r="V54" i="2"/>
  <c r="V63" i="2"/>
  <c r="V65" i="2"/>
  <c r="V19" i="2"/>
  <c r="V25" i="2"/>
  <c r="V67" i="2"/>
  <c r="V43" i="2"/>
  <c r="V49" i="2"/>
  <c r="V68" i="2"/>
  <c r="V71" i="2"/>
  <c r="V61" i="2"/>
  <c r="V27" i="2"/>
  <c r="V38" i="2"/>
  <c r="V70" i="2"/>
  <c r="V32" i="2"/>
  <c r="V69" i="2"/>
  <c r="V60" i="2"/>
  <c r="V40" i="2"/>
  <c r="V44" i="2"/>
  <c r="V52" i="2"/>
  <c r="V62" i="2"/>
  <c r="V9" i="2"/>
  <c r="T72" i="2"/>
  <c r="V7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<sst xmlns="http://schemas.openxmlformats.org/spreadsheetml/2006/main" count="824" uniqueCount="486">
  <si>
    <t xml:space="preserve"> Waiver:</t>
  </si>
  <si>
    <t>Company Name:</t>
  </si>
  <si>
    <r>
      <t xml:space="preserve">SIS Level </t>
    </r>
    <r>
      <rPr>
        <b/>
        <sz val="8"/>
        <rFont val="Arial"/>
        <family val="2"/>
      </rPr>
      <t>(IDD/SLS Only</t>
    </r>
    <r>
      <rPr>
        <b/>
        <sz val="10"/>
        <rFont val="Arial"/>
        <family val="2"/>
      </rPr>
      <t>):</t>
    </r>
  </si>
  <si>
    <t>Service Provider Name:</t>
  </si>
  <si>
    <t>Service Month/Year:</t>
  </si>
  <si>
    <t>Approved Service Provided</t>
  </si>
  <si>
    <t>Detailed Description of Service Provided</t>
  </si>
  <si>
    <t>Date of Service</t>
  </si>
  <si>
    <r>
      <t xml:space="preserve">Time In </t>
    </r>
    <r>
      <rPr>
        <b/>
        <sz val="8"/>
        <color theme="0"/>
        <rFont val="Arial"/>
        <family val="2"/>
      </rPr>
      <t>HH:MM AM/PM</t>
    </r>
  </si>
  <si>
    <r>
      <t xml:space="preserve">Time Out </t>
    </r>
    <r>
      <rPr>
        <b/>
        <sz val="8"/>
        <color theme="0"/>
        <rFont val="Arial"/>
        <family val="2"/>
      </rPr>
      <t>HH:MM AM/PM</t>
    </r>
  </si>
  <si>
    <t>Waiver</t>
  </si>
  <si>
    <t>SIS</t>
  </si>
  <si>
    <t>Combined</t>
  </si>
  <si>
    <t>SISdependent</t>
  </si>
  <si>
    <t>Rate1</t>
  </si>
  <si>
    <t>Formula2</t>
  </si>
  <si>
    <t>Formula3</t>
  </si>
  <si>
    <t>Formula4</t>
  </si>
  <si>
    <t>Overlap</t>
  </si>
  <si>
    <t>Formula 1</t>
  </si>
  <si>
    <t>Formula 2</t>
  </si>
  <si>
    <t>Hours</t>
  </si>
  <si>
    <t>Minutes</t>
  </si>
  <si>
    <t>Total Minutes</t>
  </si>
  <si>
    <t>Units</t>
  </si>
  <si>
    <t>Rate</t>
  </si>
  <si>
    <t>Total Amount</t>
  </si>
  <si>
    <t>Totals</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</si>
  <si>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</si>
  <si>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</si>
  <si>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Printed Name</t>
  </si>
  <si>
    <t>Signature</t>
  </si>
  <si>
    <t xml:space="preserve">         Date:</t>
  </si>
  <si>
    <t>Service</t>
  </si>
  <si>
    <t>WithSis</t>
  </si>
  <si>
    <t>Charge Code</t>
  </si>
  <si>
    <t>Increment</t>
  </si>
  <si>
    <t>Sis Level</t>
  </si>
  <si>
    <t>Description</t>
  </si>
  <si>
    <t>Amount</t>
  </si>
  <si>
    <t>Fee Schedule Set</t>
  </si>
  <si>
    <t>Behavioral Consultation</t>
  </si>
  <si>
    <t>0Behavioral Consultation</t>
  </si>
  <si>
    <t>MLBSBCONSULT</t>
  </si>
  <si>
    <t>15MIN</t>
  </si>
  <si>
    <t>0</t>
  </si>
  <si>
    <t>Ml Behavioral Services Behavioral Consultation</t>
  </si>
  <si>
    <t>8Behavioral Consultation</t>
  </si>
  <si>
    <t>MLSTSLSBSBC</t>
  </si>
  <si>
    <t>8</t>
  </si>
  <si>
    <t>9Behavioral Consultation</t>
  </si>
  <si>
    <t>MLOBRABSBCONSULT</t>
  </si>
  <si>
    <t>9</t>
  </si>
  <si>
    <t>Behavioral Counseling-Group</t>
  </si>
  <si>
    <t>0Behavioral Counseling-Group</t>
  </si>
  <si>
    <t>MLBSBCG</t>
  </si>
  <si>
    <t>Ml Behavioral Services Behavioral Counseling (Group)</t>
  </si>
  <si>
    <t>8Behavioral Counseling-Group</t>
  </si>
  <si>
    <t>MLSTSLSBSBCG</t>
  </si>
  <si>
    <t>9Behavioral Counseling-Group</t>
  </si>
  <si>
    <t>MLOBRABSBCG</t>
  </si>
  <si>
    <t>Behavioral Counseling-Individual</t>
  </si>
  <si>
    <t>0Behavioral Counseling-Individual</t>
  </si>
  <si>
    <t>MLBSBCI</t>
  </si>
  <si>
    <t>Ml Behavioral Services Behavioral Counseling (Individual)</t>
  </si>
  <si>
    <t>8Behavioral Counseling-Individual</t>
  </si>
  <si>
    <t>MLSTSLSBSBCI</t>
  </si>
  <si>
    <t>9Behavioral Counseling-Individual</t>
  </si>
  <si>
    <t>MLOBRABSBCI</t>
  </si>
  <si>
    <t>Behavioral Line Staff</t>
  </si>
  <si>
    <t>0Behavioral Line Staff</t>
  </si>
  <si>
    <t>MLBSBLS</t>
  </si>
  <si>
    <t>Ml Behavioral Services Behavioral Line Staff</t>
  </si>
  <si>
    <t>8Behavioral Line Staff</t>
  </si>
  <si>
    <t>MLSTSLSBSBLS</t>
  </si>
  <si>
    <t>Behavioral Plan Assessment</t>
  </si>
  <si>
    <t>0Behavioral Plan Assessment</t>
  </si>
  <si>
    <t>MLBSBPA</t>
  </si>
  <si>
    <t>Ml Behavioral Services Behavioral Plan Assessment</t>
  </si>
  <si>
    <t>8Behavioral Plan Assessment</t>
  </si>
  <si>
    <t>MLSTSLSBSBPA</t>
  </si>
  <si>
    <t>9Behavioral Plan Assessment</t>
  </si>
  <si>
    <t>MLOBRABSBPA</t>
  </si>
  <si>
    <t>Community Connector</t>
  </si>
  <si>
    <t>0Community Connector</t>
  </si>
  <si>
    <t>MLCC</t>
  </si>
  <si>
    <t>Ml Community Connector</t>
  </si>
  <si>
    <t>Home Access Adaptation</t>
  </si>
  <si>
    <t>0Home Access Adaptation</t>
  </si>
  <si>
    <t>MLHMAA</t>
  </si>
  <si>
    <t>DOLLAR</t>
  </si>
  <si>
    <t>Ml Home Access Adaptation</t>
  </si>
  <si>
    <t>Homemaker-Basic</t>
  </si>
  <si>
    <t>0Homemaker-Basic</t>
  </si>
  <si>
    <t>MLHOMB</t>
  </si>
  <si>
    <t>Ml Homemaker Basic</t>
  </si>
  <si>
    <t>8Homemaker-Basic</t>
  </si>
  <si>
    <t>MLSTSLSHOMB</t>
  </si>
  <si>
    <t>ML State Sls Homemaker - Basic</t>
  </si>
  <si>
    <t>Homemaker-Enhanced</t>
  </si>
  <si>
    <t>0Homemaker-Enhanced</t>
  </si>
  <si>
    <t>MLHOME</t>
  </si>
  <si>
    <t>Ml Homemaker Enhanced</t>
  </si>
  <si>
    <t>8Homemaker-Enhanced</t>
  </si>
  <si>
    <t>MLSTSLSHOME</t>
  </si>
  <si>
    <t>ML State SLS Homemaker - Enhanced</t>
  </si>
  <si>
    <t>Job Coaching-Group</t>
  </si>
  <si>
    <t>1Job Coaching-Group</t>
  </si>
  <si>
    <t>MLSEJCG1</t>
  </si>
  <si>
    <t>1</t>
  </si>
  <si>
    <t>Ml Supported Employment Job Coaching (Group) Lv1</t>
  </si>
  <si>
    <t>2Job Coaching-Group</t>
  </si>
  <si>
    <t>MLSEJCG2</t>
  </si>
  <si>
    <t>2</t>
  </si>
  <si>
    <t>Ml Supported Employment Job Coaching (Group) Lvl 2</t>
  </si>
  <si>
    <t>3Job Coaching-Group</t>
  </si>
  <si>
    <t>MLSEJCG3</t>
  </si>
  <si>
    <t>3</t>
  </si>
  <si>
    <t>Ml Supported Employment Job Coaching (Group) Lvl 3</t>
  </si>
  <si>
    <t>4Job Coaching-Group</t>
  </si>
  <si>
    <t>MLSEJCG4</t>
  </si>
  <si>
    <t>4</t>
  </si>
  <si>
    <t>Ml Supported Employment Job Coaching (Group) Lvl 4</t>
  </si>
  <si>
    <t>5Job Coaching-Group</t>
  </si>
  <si>
    <t>MLSEJCG5</t>
  </si>
  <si>
    <t>5</t>
  </si>
  <si>
    <t>Ml Supported Employment Job Coaching (Group) Lvl 5</t>
  </si>
  <si>
    <t>6Job Coaching-Group</t>
  </si>
  <si>
    <t>MLSEJCG6</t>
  </si>
  <si>
    <t>6</t>
  </si>
  <si>
    <t>Ml Supported Employment Job Coaching (Group) Lvl 6</t>
  </si>
  <si>
    <t>8Job Coaching-Group</t>
  </si>
  <si>
    <t>MLSTSLSSEJCG</t>
  </si>
  <si>
    <t>Ml State SLS Supported Employment Job Coaching Group</t>
  </si>
  <si>
    <t>9Job Coaching-Group</t>
  </si>
  <si>
    <t>MLOBRASEJCG</t>
  </si>
  <si>
    <t>ML OBRA Job Coaching Group</t>
  </si>
  <si>
    <t>Job Coaching-Individual</t>
  </si>
  <si>
    <t>0Job Coaching-Individual</t>
  </si>
  <si>
    <t>MLSEJCI</t>
  </si>
  <si>
    <t>Ml Supported Employment Job Coaching (Individual, All Lvls)</t>
  </si>
  <si>
    <t>8Job Coaching-Individual</t>
  </si>
  <si>
    <t>MLSTSLSSEJCI</t>
  </si>
  <si>
    <t>Ml State SLS Supported Employment Job Coaching Individual</t>
  </si>
  <si>
    <t>9Job Coaching-Individual</t>
  </si>
  <si>
    <t>MLOBRASEJCI</t>
  </si>
  <si>
    <t>Job Development-Group</t>
  </si>
  <si>
    <t>0Job Development-Group</t>
  </si>
  <si>
    <t>MLSEJDG</t>
  </si>
  <si>
    <t>Ml Supported Employment Job Development - Group</t>
  </si>
  <si>
    <t>8Job Development-Group</t>
  </si>
  <si>
    <t>MLSTSLSSEJDG</t>
  </si>
  <si>
    <t>ML STSLS Job Development - Group</t>
  </si>
  <si>
    <t>9Job Development-Group</t>
  </si>
  <si>
    <t>MLOBRASEJDG</t>
  </si>
  <si>
    <t>ML OBRA Job Development - Group</t>
  </si>
  <si>
    <t>Job Development-Individual</t>
  </si>
  <si>
    <t>0Job Development-Individual</t>
  </si>
  <si>
    <t>MLSEJDI12</t>
  </si>
  <si>
    <t>Ml Supported Employment Job Development - Individual Lvl 1-2</t>
  </si>
  <si>
    <t>MLSEJDI34</t>
  </si>
  <si>
    <t>Ml Supported Employment Job Development - Individual Lvl 3-4</t>
  </si>
  <si>
    <t>MLSEJDI56</t>
  </si>
  <si>
    <t>Ml Supported Employment Job Development - Individual Lvl 5-6</t>
  </si>
  <si>
    <t>8Job Development-Individual</t>
  </si>
  <si>
    <t>MLSTSLSSEJDI</t>
  </si>
  <si>
    <t>Ml State SLS Supported Employment Job Development - Individual</t>
  </si>
  <si>
    <t>9Job Development-Individual</t>
  </si>
  <si>
    <t>MLOBRASEJDI</t>
  </si>
  <si>
    <t>Ml OBRA Supported Employment Job Development - Individual</t>
  </si>
  <si>
    <t>Massage Therapy</t>
  </si>
  <si>
    <t>0Massage Therapy</t>
  </si>
  <si>
    <t>MLPSMASS</t>
  </si>
  <si>
    <t>Ml Professional Services Massage Therapy</t>
  </si>
  <si>
    <t>8Massage Therapy</t>
  </si>
  <si>
    <t>MLSTSLSMASS</t>
  </si>
  <si>
    <t>ML State Sls Professional Services - Massage Therapy</t>
  </si>
  <si>
    <t>Mentorship</t>
  </si>
  <si>
    <t>0Mentorship</t>
  </si>
  <si>
    <t>MLMNTSHP</t>
  </si>
  <si>
    <t>Ml Mentorship</t>
  </si>
  <si>
    <t>8Mentorship</t>
  </si>
  <si>
    <t>MLSTSLSMNTSHP</t>
  </si>
  <si>
    <t>ML State Sls Mentorship</t>
  </si>
  <si>
    <t>Mileage</t>
  </si>
  <si>
    <t>8Mileage</t>
  </si>
  <si>
    <t>MLSTSLSNMNDP</t>
  </si>
  <si>
    <t>TRIP</t>
  </si>
  <si>
    <t>State Sls Mileage - Not In Day Program</t>
  </si>
  <si>
    <t>9Mileage</t>
  </si>
  <si>
    <t>MLOBRANMNDP</t>
  </si>
  <si>
    <t>OBRA Mileage - Not In Day Program</t>
  </si>
  <si>
    <t>Movement Therapy-Bachelors</t>
  </si>
  <si>
    <t>0Movement Therapy-Bachelors</t>
  </si>
  <si>
    <t>MLPSMOVTHB</t>
  </si>
  <si>
    <t>Ml Professional Services Movement Therapy Bachelors</t>
  </si>
  <si>
    <t>8Movement Therapy-Bachelors</t>
  </si>
  <si>
    <t>MLSTSLSMOVTHB</t>
  </si>
  <si>
    <t>ML State Sls Professional Services - Movement Therapy Bachelors</t>
  </si>
  <si>
    <t>Movement Therapy-Masters</t>
  </si>
  <si>
    <t>0Movement Therapy-Masters</t>
  </si>
  <si>
    <t>MLPSMOVTHM</t>
  </si>
  <si>
    <t>Ml Professional Services Movement Therapy Masters</t>
  </si>
  <si>
    <t>8Movement Therapy-Masters</t>
  </si>
  <si>
    <t>MLSTSLSMOVTHM</t>
  </si>
  <si>
    <t>ML State Sls Professional Services - Movement Therapy Masters</t>
  </si>
  <si>
    <t>Music Class</t>
  </si>
  <si>
    <t>0Music Class</t>
  </si>
  <si>
    <t>MLMUSICCLASS</t>
  </si>
  <si>
    <t>Ml Music Class</t>
  </si>
  <si>
    <t>Personal Care</t>
  </si>
  <si>
    <t>0Personal Care</t>
  </si>
  <si>
    <t>MLPC</t>
  </si>
  <si>
    <t>Ml Personal Care</t>
  </si>
  <si>
    <t>8Personal Care</t>
  </si>
  <si>
    <t>MLSTSLSPC</t>
  </si>
  <si>
    <t>ML State Sls Personal Care</t>
  </si>
  <si>
    <t>Personal Emergency Response System</t>
  </si>
  <si>
    <t>0Personal Emergency Response System</t>
  </si>
  <si>
    <t>MLPERS</t>
  </si>
  <si>
    <t>Ml Personal Emergency Response System</t>
  </si>
  <si>
    <t>Prevocational Services</t>
  </si>
  <si>
    <t>0Prevocational Services</t>
  </si>
  <si>
    <t>MLDHPVS1</t>
  </si>
  <si>
    <t>Ml Day Habilitation Prevocational Services Lvl 1</t>
  </si>
  <si>
    <t>2Prevocational Services</t>
  </si>
  <si>
    <t>MLDHPVS2</t>
  </si>
  <si>
    <t>Ml Day Habilitation Prevocational Services Lvl 2</t>
  </si>
  <si>
    <t>3Prevocational Services</t>
  </si>
  <si>
    <t>MLDHPVS3</t>
  </si>
  <si>
    <t>Ml Day Habilitation Prevocational Services Lvl 3</t>
  </si>
  <si>
    <t>4Prevocational Services</t>
  </si>
  <si>
    <t>MLDHPVS4</t>
  </si>
  <si>
    <t>Ml Day Habilitation Prevocational Services Lvl 4</t>
  </si>
  <si>
    <t>5Prevocational Services</t>
  </si>
  <si>
    <t>MLDHPVS5</t>
  </si>
  <si>
    <t>Ml Day Habilitation Prevocational Services Lvl 5</t>
  </si>
  <si>
    <t>6Prevocational Services</t>
  </si>
  <si>
    <t>MLDHPVS6</t>
  </si>
  <si>
    <t>Ml Day Habilitation Prevocational Services Lvl 6</t>
  </si>
  <si>
    <t>8Prevocational Services</t>
  </si>
  <si>
    <t>MLSTSLSPVS</t>
  </si>
  <si>
    <t>Ml State SLS Prevocational Services</t>
  </si>
  <si>
    <t>Recreational Facility Fees/Passes</t>
  </si>
  <si>
    <t>0Recreational Facility Fees/Passes</t>
  </si>
  <si>
    <t>MLPSRECPASS</t>
  </si>
  <si>
    <t>Ml Professional Services Recreational Facility Fees/Passes</t>
  </si>
  <si>
    <t>Residential-Group</t>
  </si>
  <si>
    <t>1Residential-Group</t>
  </si>
  <si>
    <t>MLRHGH1</t>
  </si>
  <si>
    <t>DAYS</t>
  </si>
  <si>
    <t>Ml Residential Habilitation Group Home Lvl 1</t>
  </si>
  <si>
    <t>2Residential-Group</t>
  </si>
  <si>
    <t>MLRHGH2</t>
  </si>
  <si>
    <t>Ml Residential Habilitation Group Home Lvl 2</t>
  </si>
  <si>
    <t>3Residential-Group</t>
  </si>
  <si>
    <t>MLRHGH3</t>
  </si>
  <si>
    <t>Ml Residential Habilitation Group Home Lvl 3</t>
  </si>
  <si>
    <t>4Residential-Group</t>
  </si>
  <si>
    <t>MLRHGH4</t>
  </si>
  <si>
    <t>Ml Residential Habilitation Group Home Lvl 4</t>
  </si>
  <si>
    <t>5Residential-Group</t>
  </si>
  <si>
    <t>MLRHGH5</t>
  </si>
  <si>
    <t>Ml Residential Habilitation Group Home Lvl 5</t>
  </si>
  <si>
    <t>6Residential-Group</t>
  </si>
  <si>
    <t>MLRHGH6</t>
  </si>
  <si>
    <t>Ml Residential Habilitation Group Home Lvl 6</t>
  </si>
  <si>
    <t>Residential-Host Home</t>
  </si>
  <si>
    <t>1Residential-Host Home</t>
  </si>
  <si>
    <t>MLRHHH1</t>
  </si>
  <si>
    <t>Ml Residential Habilitation Host Home Lvl 1</t>
  </si>
  <si>
    <t>2Residential-Host Home</t>
  </si>
  <si>
    <t>MLRHHH2</t>
  </si>
  <si>
    <t>Ml Residential Habilitation Host Home Lvl 2</t>
  </si>
  <si>
    <t>3Residential-Host Home</t>
  </si>
  <si>
    <t>MLRHHH3</t>
  </si>
  <si>
    <t>Ml Residential Habilitation Host Home Lvl 3</t>
  </si>
  <si>
    <t>4Residential-Host Home</t>
  </si>
  <si>
    <t>MLRHHH4</t>
  </si>
  <si>
    <t>Ml Residential Habilitation Host Home Lvl 4</t>
  </si>
  <si>
    <t>5Residential-Host Home</t>
  </si>
  <si>
    <t>MLRHHH5</t>
  </si>
  <si>
    <t>Ml Residential Habilitation Host Home Lvl 5</t>
  </si>
  <si>
    <t>6Residential-Host Home</t>
  </si>
  <si>
    <t>MLRHHH6</t>
  </si>
  <si>
    <t>Ml Residential Habilitation Host Home Lvl 6</t>
  </si>
  <si>
    <t>Residential-IRSS</t>
  </si>
  <si>
    <t>1Residential-IRSS</t>
  </si>
  <si>
    <t>MLRHPCA1</t>
  </si>
  <si>
    <t>Ml Residential Habilitation Personal Care Lvl 1</t>
  </si>
  <si>
    <t>2Residential-IRSS</t>
  </si>
  <si>
    <t>MLRHPCA2</t>
  </si>
  <si>
    <t>Ml Residential Habilitation Personal Care Lvl 2</t>
  </si>
  <si>
    <t>3Residential-IRSS</t>
  </si>
  <si>
    <t>MLRHPCA3</t>
  </si>
  <si>
    <t>Ml Residential Habilitation Personal Care Lvl 3</t>
  </si>
  <si>
    <t>4Residential-IRSS</t>
  </si>
  <si>
    <t>MLRHPCA4</t>
  </si>
  <si>
    <t>Ml Residential Habilitation Personal Care Lvl 4</t>
  </si>
  <si>
    <t>5Residential-IRSS</t>
  </si>
  <si>
    <t>MLRHPCA5</t>
  </si>
  <si>
    <t>Ml Residential Habilitation Personal Care Lvl 5</t>
  </si>
  <si>
    <t>6Residential-IRSS</t>
  </si>
  <si>
    <t>MLRHPCA6</t>
  </si>
  <si>
    <t>Ml Residential Habilitation Personal Care Lvl 6</t>
  </si>
  <si>
    <t>Respite Individual-15 Mins</t>
  </si>
  <si>
    <t>0Respite Individual-15 Mins</t>
  </si>
  <si>
    <t>MLRCINDMIN</t>
  </si>
  <si>
    <t>Ml Respite Care Individual - (15 Mins Unit)</t>
  </si>
  <si>
    <t>8Respite Individual-15 Mins</t>
  </si>
  <si>
    <t>MLSTSLSRESIND</t>
  </si>
  <si>
    <t>ML State Sls Respite - Individual</t>
  </si>
  <si>
    <t>Respite Individual-Day</t>
  </si>
  <si>
    <t>0Respite Individual-Day</t>
  </si>
  <si>
    <t>MLRCINDDAY</t>
  </si>
  <si>
    <t>Ml Respite Care Individual - (1 Day Unit)</t>
  </si>
  <si>
    <t>8Respite Individual-Day</t>
  </si>
  <si>
    <t>MLSTSLSRESIPD</t>
  </si>
  <si>
    <t>ML State Sls Respite - Individual Day</t>
  </si>
  <si>
    <t>Respite-Camp</t>
  </si>
  <si>
    <t>0Respite-Camp</t>
  </si>
  <si>
    <t>MLRCGCAMP</t>
  </si>
  <si>
    <t>Ml Respite Care Group Overnight (Camp)</t>
  </si>
  <si>
    <t>8Respite-Camp</t>
  </si>
  <si>
    <t>MLSTSLSRESCAMP</t>
  </si>
  <si>
    <t>ML State Sls Respite - Camp</t>
  </si>
  <si>
    <t>Respite-Group</t>
  </si>
  <si>
    <t>0Respite-Group</t>
  </si>
  <si>
    <t>MLRCG</t>
  </si>
  <si>
    <t>Ml Respite Care Group</t>
  </si>
  <si>
    <t>SCC-Tier 3-Individual-In Person</t>
  </si>
  <si>
    <t>Specialized Habilitation</t>
  </si>
  <si>
    <t>1Specialized Habilitation</t>
  </si>
  <si>
    <t>MLDHSH1</t>
  </si>
  <si>
    <t>Ml Day Habilitation Specialized Habilitation Lvl 1</t>
  </si>
  <si>
    <t>2Specialized Habilitation</t>
  </si>
  <si>
    <t>MLDHSH2</t>
  </si>
  <si>
    <t>Ml Day Habilitation Specialized Habilitation Lvl 2</t>
  </si>
  <si>
    <t>3Specialized Habilitation</t>
  </si>
  <si>
    <t>MLDHSH3</t>
  </si>
  <si>
    <t>Ml Day Habilitation Specialized Habilitation Lvl 3</t>
  </si>
  <si>
    <t>4Specialized Habilitation</t>
  </si>
  <si>
    <t>MLDHSH4</t>
  </si>
  <si>
    <t>Ml Day Habilitation Specialized Habilitation Lvl 4</t>
  </si>
  <si>
    <t>5Specialized Habilitation</t>
  </si>
  <si>
    <t>MLDHSH5</t>
  </si>
  <si>
    <t>Ml Day Habilitation Specialized Habilitation Lvl 5</t>
  </si>
  <si>
    <t>6Specialized Habilitation</t>
  </si>
  <si>
    <t>MLDHSH6</t>
  </si>
  <si>
    <t>Ml Day Habilitation Specialized Habilitation Lvl 6</t>
  </si>
  <si>
    <t>7Specialized Habilitation</t>
  </si>
  <si>
    <t>MLDHSH7</t>
  </si>
  <si>
    <t>7</t>
  </si>
  <si>
    <t>Ml Day Habilitation Specialized Habilitation Lvl 7</t>
  </si>
  <si>
    <t>8Specialized Habilitation</t>
  </si>
  <si>
    <t>MLSTSLSDHSH</t>
  </si>
  <si>
    <t>ML State Sls Day Habilitation Specialized Habilitation</t>
  </si>
  <si>
    <t>9Specialized Habilitation</t>
  </si>
  <si>
    <t>MLOBRADHSH</t>
  </si>
  <si>
    <t>ML OBRA Day Habilitation Specialized Habilitation</t>
  </si>
  <si>
    <t>Supported Community Connections</t>
  </si>
  <si>
    <t>0Supported Community Connections</t>
  </si>
  <si>
    <t>MLDDDHSCCT3IND</t>
  </si>
  <si>
    <t>Ml Dd Day Habilitation Scc Tier 3 1:1 In Person</t>
  </si>
  <si>
    <t>1Supported Community Connections</t>
  </si>
  <si>
    <t>MLDHSCC1</t>
  </si>
  <si>
    <t>Ml Day Habilitation Supported Community Connection Lvl 1</t>
  </si>
  <si>
    <t>2Supported Community Connections</t>
  </si>
  <si>
    <t>MLDHSCC2</t>
  </si>
  <si>
    <t>Ml Day Habilitation Supported Community Connection Lvl 2</t>
  </si>
  <si>
    <t>3Supported Community Connections</t>
  </si>
  <si>
    <t>MLDHSCC3</t>
  </si>
  <si>
    <t>Ml Day Habilitation Supported Community Connection Lvl 3</t>
  </si>
  <si>
    <t>4Supported Community Connections</t>
  </si>
  <si>
    <t>MLDHSCC4</t>
  </si>
  <si>
    <t>Ml Day Habilitation Supported Community Connection Lvl 4</t>
  </si>
  <si>
    <t>5Supported Community Connections</t>
  </si>
  <si>
    <t>MLDHSCC5</t>
  </si>
  <si>
    <t>Ml Day Habilitation Supported Community Connection Lvl 5</t>
  </si>
  <si>
    <t>6Supported Community Connections</t>
  </si>
  <si>
    <t>MLDHSCC6</t>
  </si>
  <si>
    <t>Ml Day Habilitation Supported Community Connection Lvl 6</t>
  </si>
  <si>
    <t>7Supported Community Connections</t>
  </si>
  <si>
    <t>MLDHSCC7</t>
  </si>
  <si>
    <t>Ml Day Habilitation Supported Community Connection Lvl 7</t>
  </si>
  <si>
    <t>8Supported Community Connections</t>
  </si>
  <si>
    <t>MLSTSLSDHSCC</t>
  </si>
  <si>
    <t>Ml Supported Community Connections</t>
  </si>
  <si>
    <t>9Supported Community Connections</t>
  </si>
  <si>
    <t>MLOBRADHSCC</t>
  </si>
  <si>
    <t>Ml Day Habilitation -Supported Community Connections</t>
  </si>
  <si>
    <t>Transportation (State SLS Only)</t>
  </si>
  <si>
    <t>8Transportation (State SLS Only)</t>
  </si>
  <si>
    <t>MLSTSLSNM</t>
  </si>
  <si>
    <t>ML State Sls Transportation (Non- Medical)</t>
  </si>
  <si>
    <t>Ml Non-Medical Transportation Mileage Range 1</t>
  </si>
  <si>
    <t>Transportation MR1</t>
  </si>
  <si>
    <t>0Transportation MR1</t>
  </si>
  <si>
    <t>MLNMMR1</t>
  </si>
  <si>
    <t>Transportation MR2</t>
  </si>
  <si>
    <t>0Transportation MR2</t>
  </si>
  <si>
    <t>MLNMMR2</t>
  </si>
  <si>
    <t>Ml Non-Medical Transportation Mileage Range 2</t>
  </si>
  <si>
    <t>Transportation MR3</t>
  </si>
  <si>
    <t>0Transportation MR3</t>
  </si>
  <si>
    <t>MLNMMR3</t>
  </si>
  <si>
    <t>Ml Non-Medical Transportation Mileage Range 3</t>
  </si>
  <si>
    <t>Transportation Other</t>
  </si>
  <si>
    <t>0Transportation Other</t>
  </si>
  <si>
    <t>MLNMTROT</t>
  </si>
  <si>
    <t>Ml Non-Medical Transportation Other</t>
  </si>
  <si>
    <t>Transportation TND</t>
  </si>
  <si>
    <t>0Transportation TND</t>
  </si>
  <si>
    <t>MLNMTRND</t>
  </si>
  <si>
    <t>Ml Non-Medical Transportation Not Day Program</t>
  </si>
  <si>
    <t>This table is an optional tool to help you keep track of the customer's approved services and remaining units. All Mill Levy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</si>
  <si>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Approved Service</t>
  </si>
  <si>
    <t>Start Date</t>
  </si>
  <si>
    <t>End Date</t>
  </si>
  <si>
    <t>Approved Frequency</t>
  </si>
  <si>
    <t>Units Approved</t>
  </si>
  <si>
    <t>Units Used</t>
  </si>
  <si>
    <t>Units Remaining</t>
  </si>
  <si>
    <t>CES</t>
  </si>
  <si>
    <t>CHRP</t>
  </si>
  <si>
    <t>IDD</t>
  </si>
  <si>
    <t>SLS</t>
  </si>
  <si>
    <t>State SLS</t>
  </si>
  <si>
    <t>OBRA</t>
  </si>
  <si>
    <t>Definition</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</si>
  <si>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</si>
  <si>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</si>
  <si>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</si>
  <si>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</si>
  <si>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</si>
  <si>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Massage includes the physical manipulation of muscles to ease muscle contractures or spasms, increase extension and muscle relaxation and decrease muscle tension and includes watsu</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</si>
  <si>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</si>
  <si>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</si>
  <si>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</si>
  <si>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Residential habilitation services provided to three (3) or fewer Clients in a single residential setting or in a host home setting that does not require licensure by the Colorado Department of Public Health and Environment</t>
  </si>
  <si>
    <t>Residential habilitation provided in group living environments of four (4) to eight (8) Clients receiving services who live in a single residential setting, which is licensed by the Colorado Department of Public Health and Environment as a residential care facility or residential community home for persons with developmental disabilities</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</si>
  <si>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</si>
  <si>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</si>
  <si>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</si>
  <si>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</si>
  <si>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Community connector services are intended to provide assistance to the Client to enable 
the Client to integrate into the Client’s residential community and access naturally occurring resources. Community connector services shall:
a. Support the abilities and skills necessary to enable the Client to access typical activities and functions of community life such as those chosen by the general population.
b. Utilize the community as a learning environment to assist the Client to build relationships and Natural Supports in the Client’s residential community.
c. Be provided to a single Client in a variety of settings in which Clients interact with individuals without disabilities, and
d. The cost of admission to professional or minor league sporting events, movies, theater, concert tickets or any activity that is entertainment in nature or any food or drink items are specifically excluded under the HCBS-CES waiver and shall 
not be reimbursed</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</si>
  <si>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</si>
  <si>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</si>
  <si>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</si>
  <si>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Job Coaching</t>
  </si>
  <si>
    <t>Job Development</t>
  </si>
  <si>
    <t>Movement Therapy</t>
  </si>
  <si>
    <t>Residential</t>
  </si>
  <si>
    <t>Behavioral Counseling</t>
  </si>
  <si>
    <t>Additional Notes</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</si>
  <si>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</si>
  <si>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t>Service Definitions</t>
  </si>
  <si>
    <t>https://hcpf.colorado.gov/long-term-services-supports-benefits-services-glossary</t>
  </si>
  <si>
    <t>Code of Colorado Regulations (state.co.us)</t>
  </si>
  <si>
    <t>Fee Schedules</t>
  </si>
  <si>
    <t>Provider Rates and Fee Schedule | Colorado Department of Health Care Policy &amp; Financing</t>
  </si>
  <si>
    <t>STSLS/OBRA</t>
  </si>
  <si>
    <t>Documentation Matters Toolkit | CMS</t>
  </si>
  <si>
    <t>Complying With Medical Record Documentation Requirements Fact Sheet | Guidance Portal (hhs.gov)</t>
  </si>
  <si>
    <t>Medical Auditing Frequently Asked Questions - AAPC</t>
  </si>
  <si>
    <t>Documentation &amp; Compliance Resources</t>
  </si>
  <si>
    <t>RMHS Website- Includes a Video Tutorial for Using This Invoice Template</t>
  </si>
  <si>
    <r>
      <t xml:space="preserve">
</t>
    </r>
    <r>
      <rPr>
        <b/>
        <sz val="10"/>
        <rFont val="Arial"/>
        <family val="2"/>
      </rPr>
      <t xml:space="preserve">Includes:
</t>
    </r>
    <r>
      <rPr>
        <sz val="10"/>
        <rFont val="Arial"/>
        <family val="2"/>
      </rPr>
      <t xml:space="preserve">-Services must take place in the community
-A variety of settings
-Interaction with indviduals without disabilities
</t>
    </r>
    <r>
      <rPr>
        <b/>
        <sz val="10"/>
        <rFont val="Arial"/>
        <family val="2"/>
      </rPr>
      <t xml:space="preserve">Excludes:
</t>
    </r>
    <r>
      <rPr>
        <sz val="10"/>
        <rFont val="Arial"/>
        <family val="2"/>
      </rPr>
      <t xml:space="preserve">-Activities that are solely entertainment in nature and where the client is not interacting with the community
</t>
    </r>
  </si>
  <si>
    <t>Movement therapy includes the use of music or dance as a therapeutic tool for the habilitation, rehabilitation and maintenance of behavioral, developmental, physical, social, communication, or gross motor skills and assists in pain management and cognition</t>
  </si>
  <si>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</si>
  <si>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For Providers - RMHS (rmhumanservices.org)</t>
  </si>
  <si>
    <t>July 2024- June 2025 Mill Levy Invoice- Rocky Mountain Human Services</t>
  </si>
  <si>
    <t>Revised June 2024</t>
  </si>
  <si>
    <t>Template effective 7/1/24-6/30/25, pending any applicable changes to the HCPF fee schedule</t>
  </si>
  <si>
    <t>Customer Legal Name:</t>
  </si>
  <si>
    <t>Customer Date of Birth:</t>
  </si>
  <si>
    <t>* RMHS will reimburse at the most current rates. Rows can be unhidden/hidden to edit number of lines on the invoice. Be sure to select the client's waiver and SIS Level</t>
  </si>
  <si>
    <t>HCBS Waivers</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</si>
  <si>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</si>
  <si>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</si>
  <si>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t>MR1: Mileage Range 0-10 miles
MR2: Mileage Range 11-20 miles
MR3: Mileage Range over 20 miles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</si>
  <si>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t>Transportation Mileage Range</t>
  </si>
  <si>
    <r>
      <t>Attention: Please verify that all text is visible prior to submission. This document must be converted to a PDF format prior to secure submission to Invoices@rmhumanservices.org by the</t>
    </r>
    <r>
      <rPr>
        <b/>
        <sz val="10"/>
        <color theme="0"/>
        <rFont val="Arial"/>
        <family val="2"/>
      </rPr>
      <t xml:space="preserve"> 3rd business day each month</t>
    </r>
    <r>
      <rPr>
        <sz val="10"/>
        <color theme="0"/>
        <rFont val="Arial"/>
        <family val="2"/>
      </rPr>
      <t xml:space="preserve">. Please reach out to us if you need assistance with this template. All Mill Levy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 </t>
    </r>
    <r>
      <rPr>
        <b/>
        <sz val="10"/>
        <color theme="0"/>
        <rFont val="Arial"/>
        <family val="2"/>
      </rPr>
      <t>Billing for 2024 dates of service will not be accepted after Thursday, January 9th, 2025</t>
    </r>
    <r>
      <rPr>
        <sz val="10"/>
        <color theme="0"/>
        <rFont val="Arial"/>
        <family val="2"/>
      </rPr>
      <t>.</t>
    </r>
  </si>
  <si>
    <r>
      <rPr>
        <b/>
        <sz val="10"/>
        <rFont val="Arial"/>
        <family val="2"/>
      </rPr>
      <t>Excludes:</t>
    </r>
    <r>
      <rPr>
        <sz val="10"/>
        <rFont val="Arial"/>
        <family val="2"/>
      </rPr>
      <t xml:space="preserve">
-Cooking, caring for pets or other family members</t>
    </r>
  </si>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</sst>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409]h:mm\ AM/PM;@"/>
    <numFmt numFmtId="165" formatCode="m/d/yy;@"/>
    <numFmt numFmtId="166" formatCode="h:mm;@"/>
    <numFmt numFmtId="167" formatCode="[$-409]mmmm\-yy;@"/>
    <numFmt numFmtId="168" formatCode="&quot;$&quot;#,##0.00"/>
    <numFmt numFmtId="169" formatCode="[$$-409]#,##0.00;\([$$-409]#,##0.00\);[$$-409]#,##0.00;@"/>
  </numFmts>
  <fonts count="19" x14ac:knownFonts="1">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b/>
      <sz val="8"/>
      <color theme="0"/>
      <name val="Arial"/>
      <family val="2"/>
    </font>
    <font>
      <sz val="10"/>
      <color theme="0"/>
      <name val="Arial"/>
      <family val="2"/>
    </font>
    <font>
      <sz val="10"/>
      <name val="Arial"/>
      <family val="2"/>
    </font>
    <font>
      <b/>
      <sz val="8"/>
      <name val="Arial"/>
      <family val="2"/>
    </font>
    <font>
      <sz val="7.7"/>
      <name val="Arial"/>
      <family val="2"/>
    </font>
    <font>
      <sz val="8"/>
      <color rgb="FF000000"/>
      <name val="Tahoma"/>
      <family val="2"/>
    </font>
    <font>
      <sz val="9"/>
      <name val="Arial"/>
      <family val="2"/>
    </font>
    <font>
      <sz val="12"/>
      <color theme="0"/>
      <name val="Arial"/>
      <family val="2"/>
    </font>
    <font>
      <sz val="12"/>
      <name val="Arial"/>
      <family val="2"/>
    </font>
    <font>
      <b/>
      <sz val="12"/>
      <color theme="0"/>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3"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5"/>
      </bottom>
      <diagonal/>
    </border>
    <border>
      <left style="thin">
        <color indexed="64"/>
      </left>
      <right/>
      <top style="medium">
        <color indexed="64"/>
      </top>
      <bottom style="thin">
        <color indexed="64"/>
      </bottom>
      <diagonal/>
    </border>
    <border>
      <left style="thin">
        <color indexed="64"/>
      </left>
      <right/>
      <top style="medium">
        <color indexed="64"/>
      </top>
      <bottom style="thin">
        <color theme="5"/>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0" fillId="0" borderId="0" applyFont="0" applyFill="0" applyBorder="0" applyAlignment="0" applyProtection="0"/>
  </cellStyleXfs>
  <cellXfs count="178">
    <xf numFmtId="0" fontId="0" fillId="0" borderId="0" xfId="0"/>
    <xf numFmtId="14" fontId="1" fillId="0" borderId="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49" fontId="3" fillId="0" borderId="0" xfId="0" applyNumberFormat="1" applyFont="1" applyAlignment="1" applyProtection="1">
      <alignment horizontal="left"/>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165" fontId="1" fillId="2" borderId="10" xfId="0" applyNumberFormat="1" applyFont="1" applyFill="1" applyBorder="1" applyAlignment="1" applyProtection="1">
      <alignment horizontal="left"/>
      <protection locked="0"/>
    </xf>
    <xf numFmtId="164" fontId="1" fillId="0" borderId="10" xfId="0" applyNumberFormat="1" applyFont="1" applyBorder="1" applyProtection="1">
      <protection locked="0"/>
    </xf>
    <xf numFmtId="0" fontId="1" fillId="0" borderId="10" xfId="0" applyFont="1" applyBorder="1" applyProtection="1">
      <protection locked="0"/>
    </xf>
    <xf numFmtId="0" fontId="3" fillId="0" borderId="4"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7" xfId="0" applyFont="1" applyBorder="1" applyProtection="1">
      <protection locked="0"/>
    </xf>
    <xf numFmtId="0" fontId="1" fillId="0" borderId="0" xfId="0" applyFont="1"/>
    <xf numFmtId="0" fontId="3" fillId="0" borderId="5" xfId="0" applyFont="1" applyBorder="1" applyAlignment="1" applyProtection="1">
      <alignment horizontal="left"/>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protection locked="0"/>
    </xf>
    <xf numFmtId="1" fontId="6" fillId="3" borderId="20" xfId="0" applyNumberFormat="1" applyFont="1" applyFill="1" applyBorder="1" applyAlignment="1">
      <alignment horizontal="center"/>
    </xf>
    <xf numFmtId="8" fontId="6" fillId="3" borderId="22" xfId="0" applyNumberFormat="1" applyFont="1" applyFill="1" applyBorder="1" applyAlignment="1" applyProtection="1">
      <alignment horizontal="center"/>
      <protection locked="0"/>
    </xf>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1" fontId="6" fillId="3" borderId="21" xfId="0" applyNumberFormat="1" applyFont="1" applyFill="1" applyBorder="1" applyAlignment="1">
      <alignment horizontal="center"/>
    </xf>
    <xf numFmtId="0" fontId="1" fillId="0" borderId="14" xfId="0" applyFont="1" applyBorder="1" applyAlignment="1">
      <alignment wrapText="1"/>
    </xf>
    <xf numFmtId="1" fontId="1" fillId="0" borderId="15" xfId="0" applyNumberFormat="1" applyFont="1" applyBorder="1" applyAlignment="1">
      <alignment horizontal="center" wrapText="1"/>
    </xf>
    <xf numFmtId="0" fontId="1" fillId="0" borderId="16" xfId="0" applyFont="1" applyBorder="1" applyAlignment="1">
      <alignment wrapText="1"/>
    </xf>
    <xf numFmtId="14" fontId="1" fillId="0" borderId="17" xfId="0" applyNumberFormat="1" applyFont="1" applyBorder="1" applyAlignment="1">
      <alignment wrapText="1"/>
    </xf>
    <xf numFmtId="1" fontId="1" fillId="0" borderId="17" xfId="0" applyNumberFormat="1" applyFont="1" applyBorder="1" applyAlignment="1">
      <alignment wrapText="1"/>
    </xf>
    <xf numFmtId="0" fontId="1" fillId="0" borderId="17" xfId="0" applyFont="1" applyBorder="1" applyAlignment="1">
      <alignment wrapText="1"/>
    </xf>
    <xf numFmtId="0" fontId="6" fillId="3" borderId="19" xfId="0" applyFont="1" applyFill="1" applyBorder="1" applyAlignment="1">
      <alignment horizontal="center"/>
    </xf>
    <xf numFmtId="0" fontId="6" fillId="3" borderId="20" xfId="0" applyFont="1" applyFill="1" applyBorder="1" applyAlignment="1">
      <alignment horizontal="center"/>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17"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165" fontId="1" fillId="0" borderId="0" xfId="0" applyNumberFormat="1" applyFont="1" applyAlignment="1" applyProtection="1">
      <alignment horizontal="left"/>
      <protection locked="0"/>
    </xf>
    <xf numFmtId="164" fontId="1" fillId="0" borderId="0" xfId="0" applyNumberFormat="1" applyFont="1" applyProtection="1">
      <protection locked="0"/>
    </xf>
    <xf numFmtId="0" fontId="3" fillId="0" borderId="8" xfId="0" applyFont="1" applyBorder="1" applyProtection="1">
      <protection locked="0"/>
    </xf>
    <xf numFmtId="0" fontId="6" fillId="0" borderId="0" xfId="1" applyFont="1" applyFill="1" applyBorder="1" applyAlignment="1" applyProtection="1">
      <alignment vertical="center" wrapText="1"/>
      <protection locked="0"/>
    </xf>
    <xf numFmtId="0" fontId="3" fillId="0" borderId="10" xfId="0" applyFont="1" applyBorder="1" applyProtection="1">
      <protection locked="0"/>
    </xf>
    <xf numFmtId="0" fontId="3" fillId="0" borderId="11" xfId="0" applyFont="1" applyBorder="1" applyProtection="1">
      <protection locked="0"/>
    </xf>
    <xf numFmtId="0" fontId="3" fillId="0" borderId="7" xfId="2" applyFont="1" applyBorder="1" applyAlignment="1" applyProtection="1">
      <alignment horizontal="center"/>
      <protection locked="0"/>
    </xf>
    <xf numFmtId="49" fontId="1" fillId="0" borderId="2" xfId="2" applyNumberFormat="1" applyBorder="1" applyAlignment="1" applyProtection="1">
      <alignment horizontal="left"/>
      <protection locked="0"/>
    </xf>
    <xf numFmtId="164" fontId="1" fillId="0" borderId="10" xfId="2" applyNumberFormat="1" applyBorder="1" applyProtection="1">
      <protection locked="0"/>
    </xf>
    <xf numFmtId="165" fontId="1" fillId="0" borderId="10" xfId="2" applyNumberFormat="1" applyBorder="1" applyAlignment="1" applyProtection="1">
      <alignment horizontal="left"/>
      <protection locked="0"/>
    </xf>
    <xf numFmtId="0" fontId="4" fillId="0" borderId="10" xfId="2" applyFont="1" applyBorder="1" applyProtection="1">
      <protection locked="0"/>
    </xf>
    <xf numFmtId="0" fontId="1" fillId="0" borderId="10" xfId="2" applyBorder="1" applyProtection="1">
      <protection locked="0"/>
    </xf>
    <xf numFmtId="0" fontId="1" fillId="0" borderId="3" xfId="2" applyBorder="1" applyProtection="1">
      <protection locked="0"/>
    </xf>
    <xf numFmtId="0" fontId="1" fillId="2" borderId="12"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0" fontId="3" fillId="0" borderId="9" xfId="0" applyFont="1" applyBorder="1" applyProtection="1">
      <protection locked="0"/>
    </xf>
    <xf numFmtId="167" fontId="1" fillId="2" borderId="10" xfId="0" applyNumberFormat="1" applyFont="1" applyFill="1" applyBorder="1" applyAlignment="1" applyProtection="1">
      <alignment horizontal="left"/>
      <protection locked="0"/>
    </xf>
    <xf numFmtId="0" fontId="3" fillId="0" borderId="0" xfId="0" applyFont="1" applyProtection="1">
      <protection locked="0" hidden="1"/>
    </xf>
    <xf numFmtId="49" fontId="6" fillId="3" borderId="29" xfId="0" applyNumberFormat="1" applyFont="1" applyFill="1" applyBorder="1" applyAlignment="1" applyProtection="1">
      <alignment horizontal="center" vertical="center" wrapText="1"/>
      <protection locked="0"/>
    </xf>
    <xf numFmtId="165" fontId="6" fillId="3" borderId="29" xfId="0" applyNumberFormat="1" applyFont="1" applyFill="1" applyBorder="1" applyAlignment="1" applyProtection="1">
      <alignment horizontal="center" vertical="center" wrapText="1"/>
      <protection locked="0"/>
    </xf>
    <xf numFmtId="164" fontId="6" fillId="3" borderId="29" xfId="0" applyNumberFormat="1" applyFont="1" applyFill="1" applyBorder="1" applyAlignment="1" applyProtection="1">
      <alignment horizontal="center" vertical="center" wrapText="1"/>
      <protection locked="0"/>
    </xf>
    <xf numFmtId="17" fontId="6" fillId="3" borderId="29" xfId="0" applyNumberFormat="1" applyFont="1" applyFill="1" applyBorder="1" applyAlignment="1" applyProtection="1">
      <alignment horizontal="center" vertical="center"/>
      <protection locked="0"/>
    </xf>
    <xf numFmtId="17" fontId="6" fillId="3" borderId="29" xfId="0" applyNumberFormat="1"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17" fontId="6" fillId="3" borderId="27" xfId="0" applyNumberFormat="1" applyFont="1" applyFill="1" applyBorder="1" applyAlignment="1" applyProtection="1">
      <alignment horizontal="center" vertical="center"/>
      <protection locked="0"/>
    </xf>
    <xf numFmtId="0" fontId="1" fillId="0" borderId="32" xfId="0" applyFont="1" applyBorder="1" applyAlignment="1" applyProtection="1">
      <alignment horizontal="center" vertical="center" wrapText="1"/>
      <protection locked="0"/>
    </xf>
    <xf numFmtId="14" fontId="1" fillId="0" borderId="31" xfId="0" applyNumberFormat="1" applyFont="1" applyBorder="1" applyAlignment="1" applyProtection="1">
      <alignment horizontal="center" vertical="center" wrapText="1"/>
      <protection locked="0"/>
    </xf>
    <xf numFmtId="164" fontId="1" fillId="0" borderId="31" xfId="0" applyNumberFormat="1"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14" fontId="1" fillId="0" borderId="28" xfId="0" applyNumberFormat="1" applyFont="1" applyBorder="1" applyAlignment="1" applyProtection="1">
      <alignment horizontal="center" vertical="center" wrapText="1"/>
      <protection locked="0"/>
    </xf>
    <xf numFmtId="164" fontId="1" fillId="0" borderId="28" xfId="0" applyNumberFormat="1" applyFont="1" applyBorder="1" applyAlignment="1" applyProtection="1">
      <alignment horizontal="center" vertical="center" wrapText="1"/>
      <protection locked="0"/>
    </xf>
    <xf numFmtId="0" fontId="9" fillId="3" borderId="34"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center" vertical="center" wrapText="1"/>
      <protection locked="0"/>
    </xf>
    <xf numFmtId="0" fontId="1" fillId="4" borderId="27" xfId="0" applyFont="1" applyFill="1" applyBorder="1" applyAlignment="1">
      <alignment horizontal="center" vertical="center" wrapText="1"/>
    </xf>
    <xf numFmtId="49" fontId="1" fillId="0" borderId="31" xfId="0" applyNumberFormat="1" applyFont="1" applyBorder="1" applyAlignment="1">
      <alignment horizontal="center" vertical="center" wrapText="1"/>
    </xf>
    <xf numFmtId="166" fontId="1"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35" xfId="0" applyNumberFormat="1" applyFont="1" applyBorder="1" applyAlignment="1">
      <alignment horizontal="center" vertical="center" wrapText="1"/>
    </xf>
    <xf numFmtId="0" fontId="9" fillId="3" borderId="27" xfId="0" applyFont="1" applyFill="1" applyBorder="1" applyAlignment="1">
      <alignment horizontal="center" vertical="center" wrapText="1"/>
    </xf>
    <xf numFmtId="0" fontId="1" fillId="0" borderId="29" xfId="0" applyFont="1" applyBorder="1" applyAlignment="1">
      <alignment horizontal="center" vertical="center" wrapText="1"/>
    </xf>
    <xf numFmtId="49" fontId="1" fillId="0" borderId="10" xfId="0" applyNumberFormat="1" applyFont="1" applyBorder="1" applyProtection="1">
      <protection locked="0"/>
    </xf>
    <xf numFmtId="49" fontId="9" fillId="3" borderId="27" xfId="0" applyNumberFormat="1" applyFont="1" applyFill="1" applyBorder="1" applyAlignment="1">
      <alignment horizontal="center" vertical="center" wrapText="1"/>
    </xf>
    <xf numFmtId="49" fontId="1" fillId="0" borderId="10" xfId="2" applyNumberFormat="1" applyBorder="1" applyProtection="1">
      <protection locked="0"/>
    </xf>
    <xf numFmtId="49" fontId="3" fillId="0" borderId="0" xfId="0" applyNumberFormat="1" applyFont="1" applyProtection="1">
      <protection locked="0"/>
    </xf>
    <xf numFmtId="168" fontId="1" fillId="0" borderId="1" xfId="0" applyNumberFormat="1" applyFont="1" applyBorder="1" applyAlignment="1">
      <alignment horizontal="center" vertical="center" wrapText="1"/>
    </xf>
    <xf numFmtId="0" fontId="7" fillId="0" borderId="0" xfId="0" applyFont="1" applyAlignment="1" applyProtection="1">
      <alignment horizontal="center"/>
      <protection locked="0"/>
    </xf>
    <xf numFmtId="0" fontId="1" fillId="0" borderId="0" xfId="0" applyFont="1" applyAlignment="1">
      <alignment horizontal="center" wrapText="1"/>
    </xf>
    <xf numFmtId="0" fontId="1" fillId="0" borderId="33" xfId="0" applyFont="1" applyBorder="1" applyAlignment="1" applyProtection="1">
      <alignment horizontal="center" vertical="center" wrapText="1"/>
      <protection locked="0"/>
    </xf>
    <xf numFmtId="0" fontId="6" fillId="3" borderId="0" xfId="0" applyFont="1" applyFill="1" applyAlignment="1" applyProtection="1">
      <alignment horizontal="center"/>
      <protection locked="0"/>
    </xf>
    <xf numFmtId="0" fontId="12" fillId="4" borderId="0" xfId="0" applyFont="1" applyFill="1" applyAlignment="1" applyProtection="1">
      <alignment horizontal="center" vertical="center" wrapText="1"/>
      <protection locked="0"/>
    </xf>
    <xf numFmtId="17" fontId="6" fillId="3" borderId="0" xfId="0" applyNumberFormat="1" applyFont="1" applyFill="1" applyAlignment="1" applyProtection="1">
      <alignment horizontal="center" vertical="center" wrapText="1"/>
      <protection locked="0"/>
    </xf>
    <xf numFmtId="168" fontId="1" fillId="0" borderId="0" xfId="0" applyNumberFormat="1" applyFont="1" applyAlignment="1">
      <alignment horizontal="center" vertical="center" wrapText="1"/>
    </xf>
    <xf numFmtId="168" fontId="1" fillId="4" borderId="0" xfId="0" applyNumberFormat="1" applyFont="1" applyFill="1" applyAlignment="1">
      <alignment horizontal="center" vertical="center" wrapText="1"/>
    </xf>
    <xf numFmtId="0" fontId="6" fillId="3" borderId="0" xfId="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wrapText="1"/>
    </xf>
    <xf numFmtId="0" fontId="3" fillId="0" borderId="0" xfId="0" applyFont="1" applyAlignment="1">
      <alignment horizontal="center"/>
    </xf>
    <xf numFmtId="0" fontId="1"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5" fillId="0" borderId="0" xfId="1" applyFill="1" applyBorder="1" applyAlignment="1" applyProtection="1"/>
    <xf numFmtId="0" fontId="5" fillId="0" borderId="27" xfId="1" applyFill="1" applyBorder="1" applyAlignment="1" applyProtection="1"/>
    <xf numFmtId="0" fontId="5" fillId="0" borderId="39" xfId="1" applyFill="1" applyBorder="1" applyAlignment="1" applyProtection="1"/>
    <xf numFmtId="0" fontId="5" fillId="0" borderId="27" xfId="1" applyBorder="1" applyAlignment="1" applyProtection="1"/>
    <xf numFmtId="0" fontId="0" fillId="0" borderId="27" xfId="0" applyBorder="1"/>
    <xf numFmtId="0" fontId="0" fillId="0" borderId="39" xfId="0" applyBorder="1"/>
    <xf numFmtId="0" fontId="5" fillId="0" borderId="27" xfId="1" applyBorder="1" applyAlignment="1" applyProtection="1">
      <alignment vertical="center"/>
    </xf>
    <xf numFmtId="0" fontId="5" fillId="0" borderId="39" xfId="1" applyBorder="1" applyAlignment="1" applyProtection="1"/>
    <xf numFmtId="0" fontId="1" fillId="4" borderId="38" xfId="0" applyFont="1" applyFill="1" applyBorder="1" applyAlignment="1">
      <alignment horizontal="center" vertical="center" wrapText="1"/>
    </xf>
    <xf numFmtId="0" fontId="1" fillId="0" borderId="37"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1" fontId="1" fillId="0" borderId="26" xfId="0" applyNumberFormat="1" applyFont="1" applyBorder="1" applyAlignment="1">
      <alignment horizontal="center" wrapText="1"/>
    </xf>
    <xf numFmtId="1" fontId="1" fillId="0" borderId="18" xfId="0" applyNumberFormat="1" applyFont="1" applyBorder="1" applyAlignment="1">
      <alignment horizontal="center" wrapText="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5" fillId="0" borderId="1" xfId="1" applyBorder="1" applyAlignment="1" applyProtection="1"/>
    <xf numFmtId="165" fontId="3" fillId="2" borderId="0" xfId="0" applyNumberFormat="1" applyFont="1" applyFill="1" applyAlignment="1" applyProtection="1">
      <alignment horizontal="left"/>
      <protection locked="0"/>
    </xf>
    <xf numFmtId="0" fontId="1" fillId="0" borderId="0" xfId="0" applyFont="1" applyAlignment="1" applyProtection="1">
      <alignment horizontal="center"/>
      <protection locked="0"/>
    </xf>
    <xf numFmtId="0" fontId="3" fillId="0" borderId="9" xfId="2" applyFont="1" applyBorder="1" applyAlignment="1" applyProtection="1">
      <alignment horizontal="center"/>
      <protection locked="0"/>
    </xf>
    <xf numFmtId="0" fontId="2" fillId="0" borderId="0" xfId="0" applyFont="1" applyProtection="1">
      <protection locked="0"/>
    </xf>
    <xf numFmtId="0" fontId="5" fillId="0" borderId="38" xfId="1" applyBorder="1" applyAlignment="1" applyProtection="1"/>
    <xf numFmtId="0" fontId="3" fillId="0" borderId="27" xfId="0" applyFont="1" applyBorder="1"/>
    <xf numFmtId="0" fontId="15" fillId="5" borderId="38" xfId="0" applyFont="1" applyFill="1" applyBorder="1" applyAlignment="1">
      <alignment horizontal="center" vertical="center"/>
    </xf>
    <xf numFmtId="0" fontId="16" fillId="0" borderId="0" xfId="0" applyFont="1"/>
    <xf numFmtId="0" fontId="17" fillId="5" borderId="38" xfId="0" applyFont="1" applyFill="1" applyBorder="1" applyAlignment="1">
      <alignment horizontal="center" vertical="center"/>
    </xf>
    <xf numFmtId="0" fontId="18" fillId="0" borderId="0" xfId="0" applyFont="1"/>
    <xf numFmtId="0" fontId="1" fillId="0" borderId="0" xfId="2" applyProtection="1">
      <protection locked="0"/>
    </xf>
    <xf numFmtId="164" fontId="1" fillId="0" borderId="0" xfId="2" applyNumberFormat="1" applyProtection="1">
      <protection locked="0"/>
    </xf>
    <xf numFmtId="165" fontId="1" fillId="0" borderId="0" xfId="2" applyNumberFormat="1" applyAlignment="1" applyProtection="1">
      <alignment horizontal="left"/>
      <protection locked="0"/>
    </xf>
    <xf numFmtId="0" fontId="6" fillId="3" borderId="0" xfId="0" applyFont="1" applyFill="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168" fontId="1" fillId="0" borderId="28" xfId="0" applyNumberFormat="1"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168" fontId="1" fillId="4" borderId="41" xfId="0" applyNumberFormat="1" applyFont="1" applyFill="1" applyBorder="1" applyAlignment="1">
      <alignment horizontal="center" vertical="center" wrapText="1"/>
    </xf>
    <xf numFmtId="164" fontId="1" fillId="0" borderId="0" xfId="2" applyNumberFormat="1" applyAlignment="1" applyProtection="1">
      <alignment horizontal="center" wrapText="1"/>
      <protection locked="0"/>
    </xf>
    <xf numFmtId="49" fontId="1" fillId="0" borderId="0" xfId="2" applyNumberFormat="1" applyAlignment="1" applyProtection="1">
      <alignment horizontal="center" wrapText="1"/>
      <protection locked="0"/>
    </xf>
    <xf numFmtId="165" fontId="3" fillId="0" borderId="0" xfId="2" applyNumberFormat="1" applyFont="1" applyAlignment="1" applyProtection="1">
      <alignment horizontal="center"/>
      <protection locked="0"/>
    </xf>
    <xf numFmtId="44" fontId="1" fillId="0" borderId="0" xfId="3" applyFont="1" applyFill="1"/>
    <xf numFmtId="49" fontId="13" fillId="0" borderId="36" xfId="0" applyNumberFormat="1" applyFont="1" applyBorder="1" applyAlignment="1">
      <alignment horizontal="left" vertical="center" readingOrder="1"/>
    </xf>
    <xf numFmtId="169" fontId="13" fillId="0" borderId="36" xfId="0" applyNumberFormat="1" applyFont="1" applyBorder="1" applyAlignment="1">
      <alignment horizontal="left" vertical="center" readingOrder="1"/>
    </xf>
    <xf numFmtId="14" fontId="13" fillId="0" borderId="36" xfId="0" applyNumberFormat="1" applyFont="1" applyBorder="1" applyAlignment="1">
      <alignment horizontal="left" vertical="center" readingOrder="1"/>
    </xf>
    <xf numFmtId="44" fontId="0" fillId="0" borderId="0" xfId="3" applyFont="1" applyFill="1"/>
    <xf numFmtId="0" fontId="9" fillId="3" borderId="4"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9" xfId="1" applyFont="1" applyFill="1" applyBorder="1" applyAlignment="1" applyProtection="1">
      <alignment horizontal="center" vertical="center" wrapText="1"/>
      <protection locked="0"/>
    </xf>
    <xf numFmtId="0" fontId="6" fillId="3" borderId="10" xfId="1" applyFont="1" applyFill="1" applyBorder="1" applyAlignment="1" applyProtection="1">
      <alignment horizontal="center" vertical="center" wrapText="1"/>
      <protection locked="0"/>
    </xf>
    <xf numFmtId="0" fontId="6" fillId="3" borderId="11" xfId="1"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protection locked="0"/>
    </xf>
    <xf numFmtId="0" fontId="6" fillId="3" borderId="25" xfId="0" applyFont="1" applyFill="1" applyBorder="1" applyAlignment="1" applyProtection="1">
      <alignment horizontal="center"/>
      <protection locked="0"/>
    </xf>
    <xf numFmtId="0" fontId="6" fillId="3" borderId="24" xfId="0" applyFont="1" applyFill="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1" fillId="0" borderId="7" xfId="0" applyFont="1" applyBorder="1" applyAlignment="1">
      <alignment horizontal="center" wrapText="1"/>
    </xf>
    <xf numFmtId="0" fontId="1" fillId="0" borderId="0" xfId="0" applyFont="1" applyAlignment="1">
      <alignment horizontal="center" wrapText="1"/>
    </xf>
    <xf numFmtId="0" fontId="1" fillId="0" borderId="8" xfId="0" applyFont="1" applyBorder="1" applyAlignment="1">
      <alignment horizontal="center" wrapText="1"/>
    </xf>
    <xf numFmtId="14" fontId="4" fillId="0" borderId="2" xfId="2" applyNumberFormat="1"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2" fillId="4" borderId="13"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 fillId="0" borderId="33" xfId="0" applyFont="1" applyBorder="1" applyAlignment="1" applyProtection="1">
      <alignment horizontal="center"/>
      <protection locked="0"/>
    </xf>
    <xf numFmtId="0" fontId="14" fillId="4"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53">
    <dxf>
      <fill>
        <patternFill>
          <bgColor theme="5" tint="0.39994506668294322"/>
        </patternFill>
      </fill>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168"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8"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6" formatCode="h:mm;@"/>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164" formatCode="[$-409]h:mm\ AM/P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protection locked="0" hidden="0"/>
    </dxf>
    <dxf>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2405062</xdr:colOff>
      <xdr:row>19</xdr:row>
      <xdr:rowOff>130969</xdr:rowOff>
    </xdr:from>
    <xdr:ext cx="184731" cy="264560"/>
    <xdr:sp macro="" textlink="">
      <xdr:nvSpPr>
        <xdr:cNvPr id="8" name="TextBox 7">
          <a:extLst>
            <a:ext uri="{FF2B5EF4-FFF2-40B4-BE49-F238E27FC236}">
              <a16:creationId xmlns:a16="http://schemas.microsoft.com/office/drawing/2014/main" id="{24B47782-BD00-4306-A2A0-E86C890E7D00}"/>
            </a:ext>
          </a:extLst>
        </xdr:cNvPr>
        <xdr:cNvSpPr txBox="1"/>
      </xdr:nvSpPr>
      <xdr:spPr>
        <a:xfrm>
          <a:off x="4071937" y="3064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44</xdr:row>
      <xdr:rowOff>130969</xdr:rowOff>
    </xdr:from>
    <xdr:ext cx="184731" cy="264560"/>
    <xdr:sp macro="" textlink="">
      <xdr:nvSpPr>
        <xdr:cNvPr id="4" name="TextBox 3">
          <a:extLst>
            <a:ext uri="{FF2B5EF4-FFF2-40B4-BE49-F238E27FC236}">
              <a16:creationId xmlns:a16="http://schemas.microsoft.com/office/drawing/2014/main" id="{C0A98596-DBC4-401F-A7C5-451EA6F162DF}"/>
            </a:ext>
          </a:extLst>
        </xdr:cNvPr>
        <xdr:cNvSpPr txBox="1"/>
      </xdr:nvSpPr>
      <xdr:spPr>
        <a:xfrm>
          <a:off x="4071937" y="322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2405062</xdr:colOff>
      <xdr:row>72</xdr:row>
      <xdr:rowOff>0</xdr:rowOff>
    </xdr:from>
    <xdr:ext cx="184731" cy="264560"/>
    <xdr:sp macro="" textlink="">
      <xdr:nvSpPr>
        <xdr:cNvPr id="6" name="TextBox 5">
          <a:extLst>
            <a:ext uri="{FF2B5EF4-FFF2-40B4-BE49-F238E27FC236}">
              <a16:creationId xmlns:a16="http://schemas.microsoft.com/office/drawing/2014/main" id="{D3F7FE7F-45F0-49B2-B483-25EDEBEF3590}"/>
            </a:ext>
          </a:extLst>
        </xdr:cNvPr>
        <xdr:cNvSpPr txBox="1"/>
      </xdr:nvSpPr>
      <xdr:spPr>
        <a:xfrm>
          <a:off x="4071937" y="7108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0</xdr:col>
      <xdr:colOff>4924425</xdr:colOff>
      <xdr:row>29</xdr:row>
      <xdr:rowOff>15091</xdr:rowOff>
    </xdr:to>
    <xdr:pic>
      <xdr:nvPicPr>
        <xdr:cNvPr id="2" name="Picture 1">
          <a:extLst>
            <a:ext uri="{FF2B5EF4-FFF2-40B4-BE49-F238E27FC236}">
              <a16:creationId xmlns:a16="http://schemas.microsoft.com/office/drawing/2014/main" id="{B628925B-657F-BA75-1F13-F3D8DAE81B2B}"/>
            </a:ext>
          </a:extLst>
        </xdr:cNvPr>
        <xdr:cNvPicPr>
          <a:picLocks noChangeAspect="1"/>
        </xdr:cNvPicPr>
      </xdr:nvPicPr>
      <xdr:blipFill>
        <a:blip xmlns:r="http://schemas.openxmlformats.org/officeDocument/2006/relationships" r:embed="rId1"/>
        <a:stretch>
          <a:fillRect/>
        </a:stretch>
      </xdr:blipFill>
      <xdr:spPr>
        <a:xfrm>
          <a:off x="0" y="3981450"/>
          <a:ext cx="4924425" cy="1729591"/>
        </a:xfrm>
        <a:prstGeom prst="rect">
          <a:avLst/>
        </a:prstGeom>
      </xdr:spPr>
    </xdr:pic>
    <xdr:clientData/>
  </xdr:twoCellAnchor>
  <xdr:twoCellAnchor editAs="oneCell">
    <xdr:from>
      <xdr:col>0</xdr:col>
      <xdr:colOff>0</xdr:colOff>
      <xdr:row>31</xdr:row>
      <xdr:rowOff>28576</xdr:rowOff>
    </xdr:from>
    <xdr:to>
      <xdr:col>0</xdr:col>
      <xdr:colOff>5067300</xdr:colOff>
      <xdr:row>38</xdr:row>
      <xdr:rowOff>28</xdr:rowOff>
    </xdr:to>
    <xdr:pic>
      <xdr:nvPicPr>
        <xdr:cNvPr id="3" name="Picture 2">
          <a:extLst>
            <a:ext uri="{FF2B5EF4-FFF2-40B4-BE49-F238E27FC236}">
              <a16:creationId xmlns:a16="http://schemas.microsoft.com/office/drawing/2014/main" id="{8EA64EDC-E2EE-E5F3-4167-37D491B26895}"/>
            </a:ext>
          </a:extLst>
        </xdr:cNvPr>
        <xdr:cNvPicPr>
          <a:picLocks noChangeAspect="1"/>
        </xdr:cNvPicPr>
      </xdr:nvPicPr>
      <xdr:blipFill>
        <a:blip xmlns:r="http://schemas.openxmlformats.org/officeDocument/2006/relationships" r:embed="rId2"/>
        <a:stretch>
          <a:fillRect/>
        </a:stretch>
      </xdr:blipFill>
      <xdr:spPr>
        <a:xfrm>
          <a:off x="0" y="3486151"/>
          <a:ext cx="5067300" cy="1104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7:V72" totalsRowCount="1" headerRowDxfId="52" dataDxfId="51" tableBorderDxfId="50">
  <autoFilter ref="A7:V71" xr:uid="{05E4AB23-7360-4CCB-8271-486A685BF3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A8FE7BE-E48F-46CA-9E39-6EB2F0A36458}" name="Approved Service Provided" dataDxfId="49" totalsRowDxfId="48"/>
    <tableColumn id="2" xr3:uid="{7E88F6D8-C30D-4D7A-A1A0-F8BFAE83DDF7}" name="Detailed Description of Service Provided" dataDxfId="47" totalsRowDxfId="46"/>
    <tableColumn id="3" xr3:uid="{F0F0D0E9-6834-449A-9033-BF1CC8653E96}" name="Date of Service" dataDxfId="45" totalsRowDxfId="44"/>
    <tableColumn id="4" xr3:uid="{DF1ECEC7-8CE3-4F64-9F99-E6BF1CA89429}" name="Time In HH:MM AM/PM" dataDxfId="43" totalsRowDxfId="42"/>
    <tableColumn id="5" xr3:uid="{C532DEF7-2EAC-4C90-BE42-91F188E079AE}" name="Time Out HH:MM AM/PM" totalsRowLabel="Totals" dataDxfId="41" totalsRowDxfId="40"/>
    <tableColumn id="15" xr3:uid="{EEF7EEF9-114B-4574-AC6D-4B0E071C939D}" name="Waiver" dataDxfId="39" totalsRowDxfId="38">
      <calculatedColumnFormula>$D$2</calculatedColumnFormula>
    </tableColumn>
    <tableColumn id="16" xr3:uid="{7E3836DF-B577-4A80-A38E-DAE3053A3BA9}" name="SIS" dataDxfId="37" totalsRowDxfId="36">
      <calculatedColumnFormula>$D$3</calculatedColumnFormula>
    </tableColumn>
    <tableColumn id="14" xr3:uid="{FA1D3579-1B4D-4DBA-90ED-40DC39F34C5C}" name="Combined" dataDxfId="35" totalsRowDxfId="34">
      <calculatedColumnFormula>IF(Table8[[#This Row],[Waiver]]="State SLS","8"&amp;Table8[[#This Row],[Approved Service Provided]],IF(Table8[[#This Row],[Waiver]]="OBRA","9"&amp;Table8[[#This Row],[Approved Service Provided]],Table8[[#This Row],[SIS]]&amp;Table8[[#This Row],[Approved Service Provided]]))</calculatedColumnFormula>
    </tableColumn>
    <tableColumn id="18" xr3:uid="{3A846646-07B1-43B8-A284-247113CAD8F3}" name="SISdependent" dataDxfId="33" totalsRowDxfId="32">
      <calculatedColumnFormula>IF(Table8[[#This Row],[Waiver]]="State SLS",8,IF(Table8[[#This Row],[Waiver]]="OBRA",9,IFERROR(VLOOKUP(Table8[[#This Row],[Combined]],'Optimax Rates'!$B$2:$G$139,4,FALSE),0)))</calculatedColumnFormula>
    </tableColumn>
    <tableColumn id="20" xr3:uid="{E6B83512-63CB-49E9-9DA5-FBD2F1849BAE}" name="Rate1" dataDxfId="31" totalsRowDxfId="30">
      <calculatedColumnFormula>IF(Table8[[#This Row],[SISdependent]]=0,VLOOKUP("0"&amp;Table8[[#This Row],[Approved Service Provided]],'Optimax Rates'!$B$2:$H$159,6,FALSE),VLOOKUP(Table8[[#This Row],[Combined]],'Optimax Rates'!$B$1:$G$159,6,FALSE))</calculatedColumnFormula>
    </tableColumn>
    <tableColumn id="19" xr3:uid="{6479694E-4DFE-4F38-9446-DAE72C3A2ACF}" name="Formula2" dataDxfId="29" totalsRowDxfId="28">
      <calculatedColumnFormula>VLOOKUP(Table8[[#This Row],[SISdependent]]&amp;Table8[[#This Row],[Approved Service Provided]],'Optimax Rates'!$B$2:$H$139,3,FALSE)</calculatedColumnFormula>
    </tableColumn>
    <tableColumn id="17" xr3:uid="{5E880EF0-ACF7-467A-8EC8-FE2A896B0E50}" name="Formula3" dataDxfId="27" totalsRowDxfId="26">
      <calculatedColumnFormula>TEXT(Table8[[#This Row],[Date of Service]],"m/dd/yyyy ")&amp;" "&amp;TEXT(Table8[[#This Row],[Time In HH:MM AM/PM]],"hh:mm")</calculatedColumnFormula>
    </tableColumn>
    <tableColumn id="21" xr3:uid="{0E681C94-C011-49A3-8247-94A547CB60BB}" name="Formula4" dataDxfId="25" totalsRowDxfId="24">
      <calculatedColumnFormula>TEXT(Table8[[#This Row],[Date of Service]],"m/dd/yyyy ")&amp;" "&amp;TEXT(Table8[[#This Row],[Time Out HH:MM AM/PM]],"hh:mm")</calculatedColumnFormula>
    </tableColumn>
    <tableColumn id="22" xr3:uid="{7CB0B380-24DA-4E1D-A892-CD68113666C1}" name="Overlap" dataDxfId="23" totalsRowDxfId="22">
      <calculatedColumnFormula array="1">SUMPRODUCT((Table8[[#This Row],[Formula3]]&lt;$M$8:$M$71)*(Table8[[#This Row],[Formula4]]&gt;=$L$8:$L$71))&gt;1</calculatedColumnFormula>
    </tableColumn>
    <tableColumn id="6" xr3:uid="{532B9C62-7D8D-4AB4-8F42-DFE031FD42AA}" name="Formula 1" dataDxfId="21" totalsRowDxfId="20"/>
    <tableColumn id="7" xr3:uid="{0D00B28A-B6BD-4385-8349-320ADE0A1E03}" name="Formula 2" dataDxfId="19" totalsRowDxfId="18"/>
    <tableColumn id="8" xr3:uid="{4B3D0B7F-08D2-43C8-8C85-9348BAD07F2C}" name="Hours" dataDxfId="17" totalsRowDxfId="16"/>
    <tableColumn id="9" xr3:uid="{3FB5F165-E797-4ACC-80EC-CF36AF97FAA0}" name="Minutes" dataDxfId="15" totalsRowDxfId="14"/>
    <tableColumn id="10" xr3:uid="{B7F0FAF4-7DBE-4521-BBAC-F6BCEE62D8AC}" name="Total Minutes" totalsRowFunction="sum" dataDxfId="13" totalsRowDxfId="12"/>
    <tableColumn id="11" xr3:uid="{E408B624-D95C-4777-BCDC-1DDD88FD4DE7}" name="Units" totalsRowFunction="sum" dataDxfId="11" totalsRowDxfId="10">
      <calculatedColumnFormula>IF(ISBLANK(Table8[[#This Row],[Approved Service Provided]]),"",IF(OR(Table8[[#This Row],[Formula2]]="DAYS",Table8[[#This Row],[Formula2]]="TRIP"),1,ROUNDDOWN((Table8[[#This Row],[Total Minutes]]+7)/15,0)))</calculatedColumnFormula>
    </tableColumn>
    <tableColumn id="12" xr3:uid="{922E7A77-C5C8-4100-A1C4-333777E2AEB1}" name="Rate" dataDxfId="9" totalsRowDxfId="8">
      <calculatedColumnFormula>IF(ISBLANK(Table8[[#This Row],[Approved Service Provided]]),"",Table8[[#This Row],[Rate1]])</calculatedColumnFormula>
    </tableColumn>
    <tableColumn id="13" xr3:uid="{256BC176-09C6-43A8-BBC9-E37651ACF1B3}" name="Total Amount" totalsRowFunction="sum" dataDxfId="7" totalsRowDxfId="6">
      <calculatedColumnFormula>IF(Table8[[#This Row],[Rate]]="","",Table8[[#This Row],[Units]]*Table8[[#This Row],[Rate]])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B81C57-69B2-4928-B896-DF6D717D8C23}" name="Table1" displayName="Table1" ref="A1:C23" totalsRowShown="0" headerRowDxfId="5">
  <autoFilter ref="A1:C23" xr:uid="{8AB81C57-69B2-4928-B896-DF6D717D8C23}"/>
  <tableColumns count="3">
    <tableColumn id="1" xr3:uid="{30E59FC1-D573-4ADC-93A3-2D4781DA2715}" name="Service" dataDxfId="4"/>
    <tableColumn id="2" xr3:uid="{DB2670CC-2AFC-4B0D-9A08-D0A5853C8253}" name="Definition" dataDxfId="3"/>
    <tableColumn id="3" xr3:uid="{CDE0EE3D-F21D-498F-A63E-6FF75FD1F234}" name="Additional Notes" dataDxfId="2"/>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81"/>
  <sheetViews>
    <sheetView showGridLines="0" tabSelected="1" zoomScaleNormal="100" zoomScaleSheetLayoutView="40" zoomScalePageLayoutView="50" workbookViewId="0">
      <selection activeCell="T16" sqref="T16:U16"/>
    </sheetView>
  </sheetViews>
  <sheetFormatPr defaultRowHeight="12.75" x14ac:dyDescent="0.2"/>
  <cols>
    <col min="1" max="1" width="24.7109375" style="5" customWidth="1"/>
    <col min="2" max="2" width="69.140625" style="6" customWidth="1"/>
    <col min="3" max="3" width="21.5703125" style="7" customWidth="1"/>
    <col min="4" max="4" width="12" style="8" customWidth="1"/>
    <col min="5" max="5" width="12.85546875" style="8" customWidth="1"/>
    <col min="6" max="6" width="12.85546875" style="84" hidden="1" customWidth="1"/>
    <col min="7" max="7" width="12.85546875" style="8" hidden="1" customWidth="1"/>
    <col min="8" max="8" width="29" style="8" hidden="1" customWidth="1"/>
    <col min="9" max="14" width="18.140625" style="8" hidden="1" customWidth="1"/>
    <col min="15" max="16" width="12.28515625" style="56" hidden="1" customWidth="1"/>
    <col min="17" max="17" width="9.140625" style="56" hidden="1" customWidth="1"/>
    <col min="18" max="18" width="10.140625" style="56" hidden="1" customWidth="1"/>
    <col min="19" max="19" width="15.28515625" style="5" hidden="1" customWidth="1"/>
    <col min="20" max="20" width="8" style="5" customWidth="1"/>
    <col min="21" max="21" width="9" style="5" customWidth="1"/>
    <col min="22" max="22" width="11" style="5" customWidth="1"/>
    <col min="23" max="26" width="11" style="5" hidden="1" customWidth="1"/>
    <col min="27" max="27" width="9.140625" style="5" customWidth="1"/>
    <col min="28" max="28" width="9.140625" style="5"/>
    <col min="29" max="29" width="11.28515625" style="5" customWidth="1"/>
    <col min="30" max="16384" width="9.140625" style="5"/>
  </cols>
  <sheetData>
    <row r="1" spans="1:29" ht="13.5" thickBot="1" x14ac:dyDescent="0.25">
      <c r="A1" s="156" t="s">
        <v>471</v>
      </c>
      <c r="B1" s="157"/>
      <c r="C1" s="157"/>
      <c r="D1" s="157"/>
      <c r="E1" s="157"/>
      <c r="F1" s="157"/>
      <c r="G1" s="157"/>
      <c r="H1" s="157"/>
      <c r="I1" s="157"/>
      <c r="J1" s="157"/>
      <c r="K1" s="157"/>
      <c r="L1" s="157"/>
      <c r="M1" s="157"/>
      <c r="N1" s="157"/>
      <c r="O1" s="157"/>
      <c r="P1" s="157"/>
      <c r="Q1" s="157"/>
      <c r="R1" s="157"/>
      <c r="S1" s="157"/>
      <c r="T1" s="157"/>
      <c r="U1" s="157"/>
      <c r="V1" s="158"/>
      <c r="W1" s="89"/>
      <c r="X1" s="89"/>
      <c r="Y1" s="89"/>
      <c r="Z1" s="89"/>
    </row>
    <row r="2" spans="1:29" s="3" customFormat="1" ht="17.25" customHeight="1" x14ac:dyDescent="0.2">
      <c r="A2" s="12" t="s">
        <v>474</v>
      </c>
      <c r="B2" s="51"/>
      <c r="C2" s="16" t="s">
        <v>0</v>
      </c>
      <c r="D2" s="166"/>
      <c r="E2" s="166"/>
      <c r="F2" s="166"/>
      <c r="G2" s="166"/>
      <c r="H2" s="166"/>
      <c r="I2" s="166"/>
      <c r="J2" s="166"/>
      <c r="K2" s="166"/>
      <c r="L2" s="166"/>
      <c r="M2" s="166"/>
      <c r="N2" s="166"/>
      <c r="O2" s="166"/>
      <c r="P2" s="166"/>
      <c r="Q2" s="166"/>
      <c r="R2" s="166"/>
      <c r="S2" s="166"/>
      <c r="T2" s="166"/>
      <c r="U2" s="168" t="s">
        <v>476</v>
      </c>
      <c r="V2" s="169"/>
      <c r="W2" s="90"/>
      <c r="X2" s="90"/>
      <c r="Y2" s="90"/>
      <c r="Z2" s="90"/>
    </row>
    <row r="3" spans="1:29" s="3" customFormat="1" ht="12.75" customHeight="1" x14ac:dyDescent="0.2">
      <c r="A3" s="14" t="s">
        <v>475</v>
      </c>
      <c r="C3" s="124" t="s">
        <v>2</v>
      </c>
      <c r="D3" s="167"/>
      <c r="E3" s="167"/>
      <c r="F3" s="167"/>
      <c r="G3" s="167"/>
      <c r="H3" s="167"/>
      <c r="I3" s="167"/>
      <c r="J3" s="167"/>
      <c r="K3" s="167"/>
      <c r="L3" s="167"/>
      <c r="M3" s="167"/>
      <c r="N3" s="167"/>
      <c r="O3" s="167"/>
      <c r="P3" s="167"/>
      <c r="Q3" s="167"/>
      <c r="R3" s="167"/>
      <c r="S3" s="167"/>
      <c r="T3" s="167"/>
      <c r="U3" s="170"/>
      <c r="V3" s="171"/>
      <c r="W3" s="90"/>
      <c r="X3" s="90"/>
      <c r="Y3" s="90"/>
      <c r="Z3" s="90"/>
      <c r="AC3" s="15"/>
    </row>
    <row r="4" spans="1:29" s="3" customFormat="1" ht="14.25" customHeight="1" x14ac:dyDescent="0.2">
      <c r="A4" s="13" t="s">
        <v>1</v>
      </c>
      <c r="B4" s="52"/>
      <c r="C4" s="5" t="s">
        <v>4</v>
      </c>
      <c r="D4" s="167"/>
      <c r="E4" s="167"/>
      <c r="F4" s="167"/>
      <c r="G4" s="167"/>
      <c r="H4" s="167"/>
      <c r="I4" s="167"/>
      <c r="J4" s="167"/>
      <c r="K4" s="167"/>
      <c r="L4" s="167"/>
      <c r="M4" s="167"/>
      <c r="N4" s="167"/>
      <c r="O4" s="167"/>
      <c r="P4" s="167"/>
      <c r="Q4" s="167"/>
      <c r="R4" s="167"/>
      <c r="S4" s="167"/>
      <c r="T4" s="176"/>
      <c r="U4" s="170"/>
      <c r="V4" s="171"/>
      <c r="W4" s="90"/>
      <c r="X4" s="90"/>
      <c r="Y4" s="90"/>
      <c r="Z4" s="90"/>
    </row>
    <row r="5" spans="1:29" s="3" customFormat="1" ht="14.25" customHeight="1" x14ac:dyDescent="0.2">
      <c r="A5" s="14" t="s">
        <v>3</v>
      </c>
      <c r="B5" s="53"/>
      <c r="C5" s="5"/>
      <c r="D5" s="125"/>
      <c r="E5" s="125"/>
      <c r="F5" s="125"/>
      <c r="G5" s="125"/>
      <c r="H5" s="125"/>
      <c r="I5" s="125"/>
      <c r="J5" s="125"/>
      <c r="K5" s="125"/>
      <c r="L5" s="125"/>
      <c r="M5" s="125"/>
      <c r="N5" s="125"/>
      <c r="O5" s="125"/>
      <c r="P5" s="125"/>
      <c r="Q5" s="125"/>
      <c r="R5" s="125"/>
      <c r="S5" s="125"/>
      <c r="T5" s="125"/>
      <c r="U5" s="172"/>
      <c r="V5" s="173"/>
      <c r="W5" s="90"/>
      <c r="X5" s="90"/>
      <c r="Y5" s="90"/>
      <c r="Z5" s="90"/>
    </row>
    <row r="6" spans="1:29" s="3" customFormat="1" ht="6.75" customHeight="1" thickBot="1" x14ac:dyDescent="0.25">
      <c r="A6" s="54"/>
      <c r="B6" s="55"/>
      <c r="C6" s="9"/>
      <c r="D6" s="10"/>
      <c r="E6" s="10"/>
      <c r="F6" s="81"/>
      <c r="G6" s="10"/>
      <c r="H6" s="10"/>
      <c r="I6" s="10"/>
      <c r="J6" s="10"/>
      <c r="K6" s="10"/>
      <c r="L6" s="10"/>
      <c r="M6" s="10"/>
      <c r="N6" s="10"/>
      <c r="O6" s="11"/>
      <c r="P6" s="11"/>
      <c r="Q6" s="11"/>
      <c r="R6" s="11"/>
      <c r="S6" s="11"/>
      <c r="T6" s="11"/>
      <c r="U6" s="174"/>
      <c r="V6" s="175"/>
      <c r="W6" s="90"/>
      <c r="X6" s="90"/>
      <c r="Y6" s="90"/>
      <c r="Z6" s="90"/>
    </row>
    <row r="7" spans="1:29" s="19" customFormat="1" ht="27" customHeight="1" thickBot="1" x14ac:dyDescent="0.25">
      <c r="A7" s="137" t="s">
        <v>5</v>
      </c>
      <c r="B7" s="57" t="s">
        <v>6</v>
      </c>
      <c r="C7" s="58" t="s">
        <v>7</v>
      </c>
      <c r="D7" s="59" t="s">
        <v>8</v>
      </c>
      <c r="E7" s="59" t="s">
        <v>9</v>
      </c>
      <c r="F7" s="57" t="s">
        <v>10</v>
      </c>
      <c r="G7" s="59" t="s">
        <v>11</v>
      </c>
      <c r="H7" s="59" t="s">
        <v>12</v>
      </c>
      <c r="I7" s="59" t="s">
        <v>13</v>
      </c>
      <c r="J7" s="59" t="s">
        <v>14</v>
      </c>
      <c r="K7" s="59" t="s">
        <v>15</v>
      </c>
      <c r="L7" s="59" t="s">
        <v>16</v>
      </c>
      <c r="M7" s="59" t="s">
        <v>17</v>
      </c>
      <c r="N7" s="59" t="s">
        <v>18</v>
      </c>
      <c r="O7" s="60" t="s">
        <v>19</v>
      </c>
      <c r="P7" s="60" t="s">
        <v>20</v>
      </c>
      <c r="Q7" s="60" t="s">
        <v>21</v>
      </c>
      <c r="R7" s="60" t="s">
        <v>22</v>
      </c>
      <c r="S7" s="61" t="s">
        <v>23</v>
      </c>
      <c r="T7" s="62" t="s">
        <v>24</v>
      </c>
      <c r="U7" s="63" t="s">
        <v>25</v>
      </c>
      <c r="V7" s="61" t="s">
        <v>26</v>
      </c>
      <c r="W7" s="91"/>
      <c r="X7" s="91"/>
      <c r="Y7" s="91"/>
      <c r="Z7" s="91"/>
    </row>
    <row r="8" spans="1:29" s="35" customFormat="1" ht="13.5" thickBot="1" x14ac:dyDescent="0.25">
      <c r="A8" s="138"/>
      <c r="B8" s="64"/>
      <c r="C8" s="65"/>
      <c r="D8" s="66"/>
      <c r="E8" s="66"/>
      <c r="F8" s="74">
        <f t="shared" ref="F8:F40" si="0">$D$2</f>
        <v>0</v>
      </c>
      <c r="G8" s="74">
        <f t="shared" ref="G8:G40" si="1">$D$3</f>
        <v>0</v>
      </c>
      <c r="H8" t="str">
        <f>IF(Table8[[#This Row],[Waiver]]="State SLS","8"&amp;Table8[[#This Row],[Approved Service Provided]],IF(Table8[[#This Row],[Waiver]]="OBRA","9"&amp;Table8[[#This Row],[Approved Service Provided]],Table8[[#This Row],[SIS]]&amp;Table8[[#This Row],[Approved Service Provided]]))</f>
        <v>0</v>
      </c>
      <c r="I8">
        <f>IF(Table8[[#This Row],[Waiver]]="State SLS",8,IF(Table8[[#This Row],[Waiver]]="OBRA",9,IFERROR(VLOOKUP(Table8[[#This Row],[Combined]],'Optimax Rates'!$B$2:$G$139,4,FALSE),0)))</f>
        <v>0</v>
      </c>
      <c r="J8" t="e">
        <f>IF(Table8[[#This Row],[SISdependent]]=0,VLOOKUP("0"&amp;Table8[[#This Row],[Approved Service Provided]],'Optimax Rates'!$B$2:$H$159,6,FALSE),VLOOKUP(Table8[[#This Row],[Combined]],'Optimax Rates'!$B$1:$G$159,6,FALSE))</f>
        <v>#N/A</v>
      </c>
      <c r="K8" t="e">
        <f>VLOOKUP(Table8[[#This Row],[SISdependent]]&amp;Table8[[#This Row],[Approved Service Provided]],'Optimax Rates'!$B$2:$H$139,3,FALSE)</f>
        <v>#N/A</v>
      </c>
      <c r="L8" t="str">
        <f>TEXT(Table8[[#This Row],[Date of Service]],"m/dd/yyyy ")&amp;" "&amp;TEXT(Table8[[#This Row],[Time In HH:MM AM/PM]],"hh:mm")</f>
        <v>1/00/1900  00:00</v>
      </c>
      <c r="M8" t="str">
        <f>TEXT(Table8[[#This Row],[Date of Service]],"m/dd/yyyy ")&amp;" "&amp;TEXT(Table8[[#This Row],[Time Out HH:MM AM/PM]],"hh:mm")</f>
        <v>1/00/1900  00:00</v>
      </c>
      <c r="N8" t="b" cm="1">
        <f t="array" ref="N8">SUMPRODUCT((Table8[[#This Row],[Formula3]]&lt;$M$8:$M$71)*(Table8[[#This Row],[Formula4]]&gt;=$L$8:$L$71))&gt;1</f>
        <v>0</v>
      </c>
      <c r="O8" s="75">
        <f>Table8[[#This Row],[Time Out HH:MM AM/PM]]-Table8[[#This Row],[Time In HH:MM AM/PM]]</f>
        <v>0</v>
      </c>
      <c r="P8" s="76" t="str">
        <f>TEXT(Table8[[#This Row],[Formula 1]],"HH:MM")</f>
        <v>00:00</v>
      </c>
      <c r="Q8" s="76" t="str">
        <f>LEFT(Table8[[#This Row],[Formula 2]],SEARCH(":",Table8[[#This Row],[Formula 2]])-1)</f>
        <v>00</v>
      </c>
      <c r="R8" s="76" t="str">
        <f>RIGHT(Table8[[#This Row],[Formula 2]],SEARCH(":",Table8[[#This Row],[Formula 2]])-1)</f>
        <v>00</v>
      </c>
      <c r="S8" s="76">
        <f>Table8[[#This Row],[Hours]]*60+Table8[[#This Row],[Minutes]]</f>
        <v>0</v>
      </c>
      <c r="T8" s="77" t="str">
        <f>IF(ISBLANK(Table8[[#This Row],[Approved Service Provided]]),"",IF(OR(Table8[[#This Row],[Formula2]]="DAYS",Table8[[#This Row],[Formula2]]="TRIP"),1,ROUNDDOWN((Table8[[#This Row],[Total Minutes]]+7)/15,0)))</f>
        <v/>
      </c>
      <c r="U8" s="85" t="str">
        <f>IF(ISBLANK(Table8[[#This Row],[Approved Service Provided]]),"",Table8[[#This Row],[Rate1]])</f>
        <v/>
      </c>
      <c r="V8" s="139" t="str">
        <f>IF(Table8[[#This Row],[Rate]]="","",Table8[[#This Row],[Units]]*Table8[[#This Row],[Rate]])</f>
        <v/>
      </c>
      <c r="W8" s="92"/>
      <c r="X8" s="92"/>
      <c r="Y8" s="92"/>
      <c r="Z8" s="92"/>
    </row>
    <row r="9" spans="1:29" s="35" customFormat="1" ht="13.5" thickBot="1" x14ac:dyDescent="0.25">
      <c r="A9" s="88"/>
      <c r="B9" s="95"/>
      <c r="C9" s="1"/>
      <c r="D9" s="2"/>
      <c r="E9" s="2"/>
      <c r="F9" s="78">
        <f t="shared" si="0"/>
        <v>0</v>
      </c>
      <c r="G9" s="78">
        <f t="shared" si="1"/>
        <v>0</v>
      </c>
      <c r="H9" t="str">
        <f>IF(Table8[[#This Row],[Waiver]]="State SLS","8"&amp;Table8[[#This Row],[Approved Service Provided]],IF(Table8[[#This Row],[Waiver]]="OBRA","9"&amp;Table8[[#This Row],[Approved Service Provided]],Table8[[#This Row],[SIS]]&amp;Table8[[#This Row],[Approved Service Provided]]))</f>
        <v>0</v>
      </c>
      <c r="I9">
        <f>IF(Table8[[#This Row],[Waiver]]="State SLS",8,IF(Table8[[#This Row],[Waiver]]="OBRA",9,IFERROR(VLOOKUP(Table8[[#This Row],[Combined]],'Optimax Rates'!$B$2:$G$139,4,FALSE),0)))</f>
        <v>0</v>
      </c>
      <c r="J9" t="e">
        <f>IF(Table8[[#This Row],[SISdependent]]=0,VLOOKUP("0"&amp;Table8[[#This Row],[Approved Service Provided]],'Optimax Rates'!$B$2:$H$159,6,FALSE),VLOOKUP(Table8[[#This Row],[Combined]],'Optimax Rates'!$B$1:$G$159,6,FALSE))</f>
        <v>#N/A</v>
      </c>
      <c r="K9" t="e">
        <f>VLOOKUP(Table8[[#This Row],[SISdependent]]&amp;Table8[[#This Row],[Approved Service Provided]],'Optimax Rates'!$B$2:$H$139,3,FALSE)</f>
        <v>#N/A</v>
      </c>
      <c r="L9" t="str">
        <f>TEXT(Table8[[#This Row],[Date of Service]],"m/dd/yyyy ")&amp;" "&amp;TEXT(Table8[[#This Row],[Time In HH:MM AM/PM]],"hh:mm")</f>
        <v>1/00/1900  00:00</v>
      </c>
      <c r="M9" t="str">
        <f>TEXT(Table8[[#This Row],[Date of Service]],"m/dd/yyyy ")&amp;" "&amp;TEXT(Table8[[#This Row],[Time Out HH:MM AM/PM]],"hh:mm")</f>
        <v>1/00/1900  00:00</v>
      </c>
      <c r="N9" t="b" cm="1">
        <f t="array" ref="N9">SUMPRODUCT((Table8[[#This Row],[Formula3]]&lt;$M$8:$M$71)*(Table8[[#This Row],[Formula4]]&gt;=$L$8:$L$71))&gt;1</f>
        <v>0</v>
      </c>
      <c r="O9" s="75">
        <f>Table8[[#This Row],[Time Out HH:MM AM/PM]]-Table8[[#This Row],[Time In HH:MM AM/PM]]</f>
        <v>0</v>
      </c>
      <c r="P9" s="76" t="str">
        <f>TEXT(Table8[[#This Row],[Formula 1]],"HH:MM")</f>
        <v>00:00</v>
      </c>
      <c r="Q9" s="76" t="str">
        <f>LEFT(Table8[[#This Row],[Formula 2]],SEARCH(":",Table8[[#This Row],[Formula 2]])-1)</f>
        <v>00</v>
      </c>
      <c r="R9" s="76" t="str">
        <f>RIGHT(Table8[[#This Row],[Formula 2]],SEARCH(":",Table8[[#This Row],[Formula 2]])-1)</f>
        <v>00</v>
      </c>
      <c r="S9" s="76">
        <f>Table8[[#This Row],[Hours]]*60+Table8[[#This Row],[Minutes]]</f>
        <v>0</v>
      </c>
      <c r="T9" s="77" t="str">
        <f>IF(ISBLANK(Table8[[#This Row],[Approved Service Provided]]),"",IF(OR(Table8[[#This Row],[Formula2]]="DAYS",Table8[[#This Row],[Formula2]]="TRIP"),1,ROUNDDOWN((Table8[[#This Row],[Total Minutes]]+7)/15,0)))</f>
        <v/>
      </c>
      <c r="U9" s="85" t="str">
        <f>IF(ISBLANK(Table8[[#This Row],[Approved Service Provided]]),"",Table8[[#This Row],[Rate1]])</f>
        <v/>
      </c>
      <c r="V9" s="139" t="str">
        <f>IF(Table8[[#This Row],[Rate]]="","",Table8[[#This Row],[Units]]*Table8[[#This Row],[Rate]])</f>
        <v/>
      </c>
      <c r="W9" s="92"/>
      <c r="X9" s="92"/>
      <c r="Y9" s="92"/>
      <c r="Z9" s="92"/>
    </row>
    <row r="10" spans="1:29" s="4" customFormat="1" ht="13.5" thickBot="1" x14ac:dyDescent="0.25">
      <c r="A10" s="88"/>
      <c r="B10" s="17"/>
      <c r="C10" s="1"/>
      <c r="D10" s="2"/>
      <c r="E10" s="2"/>
      <c r="F10" s="78">
        <f t="shared" si="0"/>
        <v>0</v>
      </c>
      <c r="G10" s="78">
        <f t="shared" si="1"/>
        <v>0</v>
      </c>
      <c r="H10" t="str">
        <f>IF(Table8[[#This Row],[Waiver]]="State SLS","8"&amp;Table8[[#This Row],[Approved Service Provided]],IF(Table8[[#This Row],[Waiver]]="OBRA","9"&amp;Table8[[#This Row],[Approved Service Provided]],Table8[[#This Row],[SIS]]&amp;Table8[[#This Row],[Approved Service Provided]]))</f>
        <v>0</v>
      </c>
      <c r="I10">
        <f>IF(Table8[[#This Row],[Waiver]]="State SLS",8,IF(Table8[[#This Row],[Waiver]]="OBRA",9,IFERROR(VLOOKUP(Table8[[#This Row],[Combined]],'Optimax Rates'!$B$2:$G$139,4,FALSE),0)))</f>
        <v>0</v>
      </c>
      <c r="J10" t="e">
        <f>IF(Table8[[#This Row],[SISdependent]]=0,VLOOKUP("0"&amp;Table8[[#This Row],[Approved Service Provided]],'Optimax Rates'!$B$2:$H$159,6,FALSE),VLOOKUP(Table8[[#This Row],[Combined]],'Optimax Rates'!$B$1:$G$159,6,FALSE))</f>
        <v>#N/A</v>
      </c>
      <c r="K10" t="e">
        <f>VLOOKUP(Table8[[#This Row],[SISdependent]]&amp;Table8[[#This Row],[Approved Service Provided]],'Optimax Rates'!$B$2:$H$139,3,FALSE)</f>
        <v>#N/A</v>
      </c>
      <c r="L10" t="str">
        <f>TEXT(Table8[[#This Row],[Date of Service]],"m/dd/yyyy ")&amp;" "&amp;TEXT(Table8[[#This Row],[Time In HH:MM AM/PM]],"hh:mm")</f>
        <v>1/00/1900  00:00</v>
      </c>
      <c r="M10" t="str">
        <f>TEXT(Table8[[#This Row],[Date of Service]],"m/dd/yyyy ")&amp;" "&amp;TEXT(Table8[[#This Row],[Time Out HH:MM AM/PM]],"hh:mm")</f>
        <v>1/00/1900  00:00</v>
      </c>
      <c r="N10" t="b" cm="1">
        <f t="array" ref="N10">SUMPRODUCT((Table8[[#This Row],[Formula3]]&lt;$M$8:$M$71)*(Table8[[#This Row],[Formula4]]&gt;=$L$8:$L$71))&gt;1</f>
        <v>0</v>
      </c>
      <c r="O10" s="75">
        <f>Table8[[#This Row],[Time Out HH:MM AM/PM]]-Table8[[#This Row],[Time In HH:MM AM/PM]]</f>
        <v>0</v>
      </c>
      <c r="P10" s="76" t="str">
        <f>TEXT(Table8[[#This Row],[Formula 1]],"HH:MM")</f>
        <v>00:00</v>
      </c>
      <c r="Q10" s="76" t="str">
        <f>LEFT(Table8[[#This Row],[Formula 2]],SEARCH(":",Table8[[#This Row],[Formula 2]])-1)</f>
        <v>00</v>
      </c>
      <c r="R10" s="76" t="str">
        <f>RIGHT(Table8[[#This Row],[Formula 2]],SEARCH(":",Table8[[#This Row],[Formula 2]])-1)</f>
        <v>00</v>
      </c>
      <c r="S10" s="76">
        <f>Table8[[#This Row],[Hours]]*60+Table8[[#This Row],[Minutes]]</f>
        <v>0</v>
      </c>
      <c r="T10" s="77" t="str">
        <f>IF(ISBLANK(Table8[[#This Row],[Approved Service Provided]]),"",IF(OR(Table8[[#This Row],[Formula2]]="DAYS",Table8[[#This Row],[Formula2]]="TRIP"),1,ROUNDDOWN((Table8[[#This Row],[Total Minutes]]+7)/15,0)))</f>
        <v/>
      </c>
      <c r="U10" s="85" t="str">
        <f>IF(ISBLANK(Table8[[#This Row],[Approved Service Provided]]),"",Table8[[#This Row],[Rate1]])</f>
        <v/>
      </c>
      <c r="V10" s="139" t="str">
        <f>IF(Table8[[#This Row],[Rate]]="","",Table8[[#This Row],[Units]]*Table8[[#This Row],[Rate]])</f>
        <v/>
      </c>
      <c r="W10" s="92"/>
      <c r="X10" s="92"/>
      <c r="Y10" s="92"/>
      <c r="Z10" s="92"/>
    </row>
    <row r="11" spans="1:29" s="4" customFormat="1" ht="13.5" thickBot="1" x14ac:dyDescent="0.25">
      <c r="A11" s="88"/>
      <c r="B11" s="17"/>
      <c r="C11" s="1"/>
      <c r="D11" s="2"/>
      <c r="E11" s="2"/>
      <c r="F11" s="78">
        <f t="shared" si="0"/>
        <v>0</v>
      </c>
      <c r="G11" s="78">
        <f t="shared" si="1"/>
        <v>0</v>
      </c>
      <c r="H11" t="str">
        <f>IF(Table8[[#This Row],[Waiver]]="State SLS","8"&amp;Table8[[#This Row],[Approved Service Provided]],IF(Table8[[#This Row],[Waiver]]="OBRA","9"&amp;Table8[[#This Row],[Approved Service Provided]],Table8[[#This Row],[SIS]]&amp;Table8[[#This Row],[Approved Service Provided]]))</f>
        <v>0</v>
      </c>
      <c r="I11">
        <f>IF(Table8[[#This Row],[Waiver]]="State SLS",8,IF(Table8[[#This Row],[Waiver]]="OBRA",9,IFERROR(VLOOKUP(Table8[[#This Row],[Combined]],'Optimax Rates'!$B$2:$G$139,4,FALSE),0)))</f>
        <v>0</v>
      </c>
      <c r="J11" t="e">
        <f>IF(Table8[[#This Row],[SISdependent]]=0,VLOOKUP("0"&amp;Table8[[#This Row],[Approved Service Provided]],'Optimax Rates'!$B$2:$H$159,6,FALSE),VLOOKUP(Table8[[#This Row],[Combined]],'Optimax Rates'!$B$1:$G$159,6,FALSE))</f>
        <v>#N/A</v>
      </c>
      <c r="K11" t="e">
        <f>VLOOKUP(Table8[[#This Row],[SISdependent]]&amp;Table8[[#This Row],[Approved Service Provided]],'Optimax Rates'!$B$2:$H$139,3,FALSE)</f>
        <v>#N/A</v>
      </c>
      <c r="L11" t="str">
        <f>TEXT(Table8[[#This Row],[Date of Service]],"m/dd/yyyy ")&amp;" "&amp;TEXT(Table8[[#This Row],[Time In HH:MM AM/PM]],"hh:mm")</f>
        <v>1/00/1900  00:00</v>
      </c>
      <c r="M11" t="str">
        <f>TEXT(Table8[[#This Row],[Date of Service]],"m/dd/yyyy ")&amp;" "&amp;TEXT(Table8[[#This Row],[Time Out HH:MM AM/PM]],"hh:mm")</f>
        <v>1/00/1900  00:00</v>
      </c>
      <c r="N11" t="b" cm="1">
        <f t="array" ref="N11">SUMPRODUCT((Table8[[#This Row],[Formula3]]&lt;$M$8:$M$71)*(Table8[[#This Row],[Formula4]]&gt;=$L$8:$L$71))&gt;1</f>
        <v>0</v>
      </c>
      <c r="O11" s="75">
        <f>Table8[[#This Row],[Time Out HH:MM AM/PM]]-Table8[[#This Row],[Time In HH:MM AM/PM]]</f>
        <v>0</v>
      </c>
      <c r="P11" s="76" t="str">
        <f>TEXT(Table8[[#This Row],[Formula 1]],"HH:MM")</f>
        <v>00:00</v>
      </c>
      <c r="Q11" s="76" t="str">
        <f>LEFT(Table8[[#This Row],[Formula 2]],SEARCH(":",Table8[[#This Row],[Formula 2]])-1)</f>
        <v>00</v>
      </c>
      <c r="R11" s="76" t="str">
        <f>RIGHT(Table8[[#This Row],[Formula 2]],SEARCH(":",Table8[[#This Row],[Formula 2]])-1)</f>
        <v>00</v>
      </c>
      <c r="S11" s="76">
        <f>Table8[[#This Row],[Hours]]*60+Table8[[#This Row],[Minutes]]</f>
        <v>0</v>
      </c>
      <c r="T11" s="77" t="str">
        <f>IF(ISBLANK(Table8[[#This Row],[Approved Service Provided]]),"",IF(OR(Table8[[#This Row],[Formula2]]="DAYS",Table8[[#This Row],[Formula2]]="TRIP"),1,ROUNDDOWN((Table8[[#This Row],[Total Minutes]]+7)/15,0)))</f>
        <v/>
      </c>
      <c r="U11" s="85" t="str">
        <f>IF(ISBLANK(Table8[[#This Row],[Approved Service Provided]]),"",Table8[[#This Row],[Rate1]])</f>
        <v/>
      </c>
      <c r="V11" s="139" t="str">
        <f>IF(Table8[[#This Row],[Rate]]="","",Table8[[#This Row],[Units]]*Table8[[#This Row],[Rate]])</f>
        <v/>
      </c>
      <c r="W11" s="92"/>
      <c r="X11" s="92"/>
      <c r="Y11" s="92"/>
      <c r="Z11" s="92"/>
    </row>
    <row r="12" spans="1:29" s="4" customFormat="1" ht="13.5" thickBot="1" x14ac:dyDescent="0.25">
      <c r="A12" s="88"/>
      <c r="B12" s="17"/>
      <c r="C12" s="1"/>
      <c r="D12" s="2"/>
      <c r="E12" s="2"/>
      <c r="F12" s="78">
        <f t="shared" si="0"/>
        <v>0</v>
      </c>
      <c r="G12" s="78">
        <f t="shared" si="1"/>
        <v>0</v>
      </c>
      <c r="H12" t="str">
        <f>IF(Table8[[#This Row],[Waiver]]="State SLS","8"&amp;Table8[[#This Row],[Approved Service Provided]],IF(Table8[[#This Row],[Waiver]]="OBRA","9"&amp;Table8[[#This Row],[Approved Service Provided]],Table8[[#This Row],[SIS]]&amp;Table8[[#This Row],[Approved Service Provided]]))</f>
        <v>0</v>
      </c>
      <c r="I12">
        <f>IF(Table8[[#This Row],[Waiver]]="State SLS",8,IF(Table8[[#This Row],[Waiver]]="OBRA",9,IFERROR(VLOOKUP(Table8[[#This Row],[Combined]],'Optimax Rates'!$B$2:$G$139,4,FALSE),0)))</f>
        <v>0</v>
      </c>
      <c r="J12" t="e">
        <f>IF(Table8[[#This Row],[SISdependent]]=0,VLOOKUP("0"&amp;Table8[[#This Row],[Approved Service Provided]],'Optimax Rates'!$B$2:$H$159,6,FALSE),VLOOKUP(Table8[[#This Row],[Combined]],'Optimax Rates'!$B$1:$G$159,6,FALSE))</f>
        <v>#N/A</v>
      </c>
      <c r="K12" t="e">
        <f>VLOOKUP(Table8[[#This Row],[SISdependent]]&amp;Table8[[#This Row],[Approved Service Provided]],'Optimax Rates'!$B$2:$H$139,3,FALSE)</f>
        <v>#N/A</v>
      </c>
      <c r="L12" t="str">
        <f>TEXT(Table8[[#This Row],[Date of Service]],"m/dd/yyyy ")&amp;" "&amp;TEXT(Table8[[#This Row],[Time In HH:MM AM/PM]],"hh:mm")</f>
        <v>1/00/1900  00:00</v>
      </c>
      <c r="M12" t="str">
        <f>TEXT(Table8[[#This Row],[Date of Service]],"m/dd/yyyy ")&amp;" "&amp;TEXT(Table8[[#This Row],[Time Out HH:MM AM/PM]],"hh:mm")</f>
        <v>1/00/1900  00:00</v>
      </c>
      <c r="N12" t="b" cm="1">
        <f t="array" ref="N12">SUMPRODUCT((Table8[[#This Row],[Formula3]]&lt;$M$8:$M$71)*(Table8[[#This Row],[Formula4]]&gt;=$L$8:$L$71))&gt;1</f>
        <v>0</v>
      </c>
      <c r="O12" s="75">
        <f>Table8[[#This Row],[Time Out HH:MM AM/PM]]-Table8[[#This Row],[Time In HH:MM AM/PM]]</f>
        <v>0</v>
      </c>
      <c r="P12" s="76" t="str">
        <f>TEXT(Table8[[#This Row],[Formula 1]],"HH:MM")</f>
        <v>00:00</v>
      </c>
      <c r="Q12" s="76" t="str">
        <f>LEFT(Table8[[#This Row],[Formula 2]],SEARCH(":",Table8[[#This Row],[Formula 2]])-1)</f>
        <v>00</v>
      </c>
      <c r="R12" s="76" t="str">
        <f>RIGHT(Table8[[#This Row],[Formula 2]],SEARCH(":",Table8[[#This Row],[Formula 2]])-1)</f>
        <v>00</v>
      </c>
      <c r="S12" s="76">
        <f>Table8[[#This Row],[Hours]]*60+Table8[[#This Row],[Minutes]]</f>
        <v>0</v>
      </c>
      <c r="T12" s="77" t="str">
        <f>IF(ISBLANK(Table8[[#This Row],[Approved Service Provided]]),"",IF(OR(Table8[[#This Row],[Formula2]]="DAYS",Table8[[#This Row],[Formula2]]="TRIP"),1,ROUNDDOWN((Table8[[#This Row],[Total Minutes]]+7)/15,0)))</f>
        <v/>
      </c>
      <c r="U12" s="85" t="str">
        <f>IF(ISBLANK(Table8[[#This Row],[Approved Service Provided]]),"",Table8[[#This Row],[Rate1]])</f>
        <v/>
      </c>
      <c r="V12" s="139" t="str">
        <f>IF(Table8[[#This Row],[Rate]]="","",Table8[[#This Row],[Units]]*Table8[[#This Row],[Rate]])</f>
        <v/>
      </c>
      <c r="W12" s="92"/>
      <c r="X12" s="92"/>
      <c r="Y12" s="92"/>
      <c r="Z12" s="92"/>
    </row>
    <row r="13" spans="1:29" s="4" customFormat="1" ht="13.5" thickBot="1" x14ac:dyDescent="0.25">
      <c r="A13" s="88"/>
      <c r="B13" s="17"/>
      <c r="C13" s="1"/>
      <c r="D13" s="2"/>
      <c r="E13" s="2"/>
      <c r="F13" s="78">
        <f t="shared" si="0"/>
        <v>0</v>
      </c>
      <c r="G13" s="78">
        <f t="shared" si="1"/>
        <v>0</v>
      </c>
      <c r="H13" t="str">
        <f>IF(Table8[[#This Row],[Waiver]]="State SLS","8"&amp;Table8[[#This Row],[Approved Service Provided]],IF(Table8[[#This Row],[Waiver]]="OBRA","9"&amp;Table8[[#This Row],[Approved Service Provided]],Table8[[#This Row],[SIS]]&amp;Table8[[#This Row],[Approved Service Provided]]))</f>
        <v>0</v>
      </c>
      <c r="I13">
        <f>IF(Table8[[#This Row],[Waiver]]="State SLS",8,IF(Table8[[#This Row],[Waiver]]="OBRA",9,IFERROR(VLOOKUP(Table8[[#This Row],[Combined]],'Optimax Rates'!$B$2:$G$139,4,FALSE),0)))</f>
        <v>0</v>
      </c>
      <c r="J13" t="e">
        <f>IF(Table8[[#This Row],[SISdependent]]=0,VLOOKUP("0"&amp;Table8[[#This Row],[Approved Service Provided]],'Optimax Rates'!$B$2:$H$159,6,FALSE),VLOOKUP(Table8[[#This Row],[Combined]],'Optimax Rates'!$B$1:$G$159,6,FALSE))</f>
        <v>#N/A</v>
      </c>
      <c r="K13" t="e">
        <f>VLOOKUP(Table8[[#This Row],[SISdependent]]&amp;Table8[[#This Row],[Approved Service Provided]],'Optimax Rates'!$B$2:$H$139,3,FALSE)</f>
        <v>#N/A</v>
      </c>
      <c r="L13" t="str">
        <f>TEXT(Table8[[#This Row],[Date of Service]],"m/dd/yyyy ")&amp;" "&amp;TEXT(Table8[[#This Row],[Time In HH:MM AM/PM]],"hh:mm")</f>
        <v>1/00/1900  00:00</v>
      </c>
      <c r="M13" t="str">
        <f>TEXT(Table8[[#This Row],[Date of Service]],"m/dd/yyyy ")&amp;" "&amp;TEXT(Table8[[#This Row],[Time Out HH:MM AM/PM]],"hh:mm")</f>
        <v>1/00/1900  00:00</v>
      </c>
      <c r="N13" t="b" cm="1">
        <f t="array" ref="N13">SUMPRODUCT((Table8[[#This Row],[Formula3]]&lt;$M$8:$M$71)*(Table8[[#This Row],[Formula4]]&gt;=$L$8:$L$71))&gt;1</f>
        <v>0</v>
      </c>
      <c r="O13" s="75">
        <f>Table8[[#This Row],[Time Out HH:MM AM/PM]]-Table8[[#This Row],[Time In HH:MM AM/PM]]</f>
        <v>0</v>
      </c>
      <c r="P13" s="76" t="str">
        <f>TEXT(Table8[[#This Row],[Formula 1]],"HH:MM")</f>
        <v>00:00</v>
      </c>
      <c r="Q13" s="76" t="str">
        <f>LEFT(Table8[[#This Row],[Formula 2]],SEARCH(":",Table8[[#This Row],[Formula 2]])-1)</f>
        <v>00</v>
      </c>
      <c r="R13" s="76" t="str">
        <f>RIGHT(Table8[[#This Row],[Formula 2]],SEARCH(":",Table8[[#This Row],[Formula 2]])-1)</f>
        <v>00</v>
      </c>
      <c r="S13" s="76">
        <f>Table8[[#This Row],[Hours]]*60+Table8[[#This Row],[Minutes]]</f>
        <v>0</v>
      </c>
      <c r="T13" s="77" t="str">
        <f>IF(ISBLANK(Table8[[#This Row],[Approved Service Provided]]),"",IF(OR(Table8[[#This Row],[Formula2]]="DAYS",Table8[[#This Row],[Formula2]]="TRIP"),1,ROUNDDOWN((Table8[[#This Row],[Total Minutes]]+7)/15,0)))</f>
        <v/>
      </c>
      <c r="U13" s="85" t="str">
        <f>IF(ISBLANK(Table8[[#This Row],[Approved Service Provided]]),"",Table8[[#This Row],[Rate1]])</f>
        <v/>
      </c>
      <c r="V13" s="139" t="str">
        <f>IF(Table8[[#This Row],[Rate]]="","",Table8[[#This Row],[Units]]*Table8[[#This Row],[Rate]])</f>
        <v/>
      </c>
      <c r="W13" s="92"/>
      <c r="X13" s="92"/>
      <c r="Y13" s="92"/>
      <c r="Z13" s="92"/>
    </row>
    <row r="14" spans="1:29" s="4" customFormat="1" ht="13.5" thickBot="1" x14ac:dyDescent="0.25">
      <c r="A14" s="88"/>
      <c r="B14" s="17"/>
      <c r="C14" s="1"/>
      <c r="D14" s="2"/>
      <c r="E14" s="2"/>
      <c r="F14" s="78">
        <f t="shared" si="0"/>
        <v>0</v>
      </c>
      <c r="G14" s="78">
        <f t="shared" si="1"/>
        <v>0</v>
      </c>
      <c r="H14" t="str">
        <f>IF(Table8[[#This Row],[Waiver]]="State SLS","8"&amp;Table8[[#This Row],[Approved Service Provided]],IF(Table8[[#This Row],[Waiver]]="OBRA","9"&amp;Table8[[#This Row],[Approved Service Provided]],Table8[[#This Row],[SIS]]&amp;Table8[[#This Row],[Approved Service Provided]]))</f>
        <v>0</v>
      </c>
      <c r="I14">
        <f>IF(Table8[[#This Row],[Waiver]]="State SLS",8,IF(Table8[[#This Row],[Waiver]]="OBRA",9,IFERROR(VLOOKUP(Table8[[#This Row],[Combined]],'Optimax Rates'!$B$2:$G$139,4,FALSE),0)))</f>
        <v>0</v>
      </c>
      <c r="J14" t="e">
        <f>IF(Table8[[#This Row],[SISdependent]]=0,VLOOKUP("0"&amp;Table8[[#This Row],[Approved Service Provided]],'Optimax Rates'!$B$2:$H$159,6,FALSE),VLOOKUP(Table8[[#This Row],[Combined]],'Optimax Rates'!$B$1:$G$159,6,FALSE))</f>
        <v>#N/A</v>
      </c>
      <c r="K14" t="e">
        <f>VLOOKUP(Table8[[#This Row],[SISdependent]]&amp;Table8[[#This Row],[Approved Service Provided]],'Optimax Rates'!$B$2:$H$139,3,FALSE)</f>
        <v>#N/A</v>
      </c>
      <c r="L14" t="str">
        <f>TEXT(Table8[[#This Row],[Date of Service]],"m/dd/yyyy ")&amp;" "&amp;TEXT(Table8[[#This Row],[Time In HH:MM AM/PM]],"hh:mm")</f>
        <v>1/00/1900  00:00</v>
      </c>
      <c r="M14" t="str">
        <f>TEXT(Table8[[#This Row],[Date of Service]],"m/dd/yyyy ")&amp;" "&amp;TEXT(Table8[[#This Row],[Time Out HH:MM AM/PM]],"hh:mm")</f>
        <v>1/00/1900  00:00</v>
      </c>
      <c r="N14" t="b" cm="1">
        <f t="array" ref="N14">SUMPRODUCT((Table8[[#This Row],[Formula3]]&lt;$M$8:$M$71)*(Table8[[#This Row],[Formula4]]&gt;=$L$8:$L$71))&gt;1</f>
        <v>0</v>
      </c>
      <c r="O14" s="75">
        <f>Table8[[#This Row],[Time Out HH:MM AM/PM]]-Table8[[#This Row],[Time In HH:MM AM/PM]]</f>
        <v>0</v>
      </c>
      <c r="P14" s="76" t="str">
        <f>TEXT(Table8[[#This Row],[Formula 1]],"HH:MM")</f>
        <v>00:00</v>
      </c>
      <c r="Q14" s="76" t="str">
        <f>LEFT(Table8[[#This Row],[Formula 2]],SEARCH(":",Table8[[#This Row],[Formula 2]])-1)</f>
        <v>00</v>
      </c>
      <c r="R14" s="76" t="str">
        <f>RIGHT(Table8[[#This Row],[Formula 2]],SEARCH(":",Table8[[#This Row],[Formula 2]])-1)</f>
        <v>00</v>
      </c>
      <c r="S14" s="76">
        <f>Table8[[#This Row],[Hours]]*60+Table8[[#This Row],[Minutes]]</f>
        <v>0</v>
      </c>
      <c r="T14" s="77" t="str">
        <f>IF(ISBLANK(Table8[[#This Row],[Approved Service Provided]]),"",IF(OR(Table8[[#This Row],[Formula2]]="DAYS",Table8[[#This Row],[Formula2]]="TRIP"),1,ROUNDDOWN((Table8[[#This Row],[Total Minutes]]+7)/15,0)))</f>
        <v/>
      </c>
      <c r="U14" s="85" t="str">
        <f>IF(ISBLANK(Table8[[#This Row],[Approved Service Provided]]),"",Table8[[#This Row],[Rate1]])</f>
        <v/>
      </c>
      <c r="V14" s="139" t="str">
        <f>IF(Table8[[#This Row],[Rate]]="","",Table8[[#This Row],[Units]]*Table8[[#This Row],[Rate]])</f>
        <v/>
      </c>
      <c r="W14" s="92"/>
      <c r="X14" s="92"/>
      <c r="Y14" s="92"/>
      <c r="Z14" s="92"/>
    </row>
    <row r="15" spans="1:29" s="4" customFormat="1" ht="13.5" thickBot="1" x14ac:dyDescent="0.25">
      <c r="A15" s="88"/>
      <c r="B15" s="17"/>
      <c r="C15" s="1"/>
      <c r="D15" s="2"/>
      <c r="E15" s="2"/>
      <c r="F15" s="78">
        <f t="shared" si="0"/>
        <v>0</v>
      </c>
      <c r="G15" s="78">
        <f t="shared" si="1"/>
        <v>0</v>
      </c>
      <c r="H15" t="str">
        <f>IF(Table8[[#This Row],[Waiver]]="State SLS","8"&amp;Table8[[#This Row],[Approved Service Provided]],IF(Table8[[#This Row],[Waiver]]="OBRA","9"&amp;Table8[[#This Row],[Approved Service Provided]],Table8[[#This Row],[SIS]]&amp;Table8[[#This Row],[Approved Service Provided]]))</f>
        <v>0</v>
      </c>
      <c r="I15">
        <f>IF(Table8[[#This Row],[Waiver]]="State SLS",8,IF(Table8[[#This Row],[Waiver]]="OBRA",9,IFERROR(VLOOKUP(Table8[[#This Row],[Combined]],'Optimax Rates'!$B$2:$G$139,4,FALSE),0)))</f>
        <v>0</v>
      </c>
      <c r="J15" t="e">
        <f>IF(Table8[[#This Row],[SISdependent]]=0,VLOOKUP("0"&amp;Table8[[#This Row],[Approved Service Provided]],'Optimax Rates'!$B$2:$H$159,6,FALSE),VLOOKUP(Table8[[#This Row],[Combined]],'Optimax Rates'!$B$1:$G$159,6,FALSE))</f>
        <v>#N/A</v>
      </c>
      <c r="K15" t="e">
        <f>VLOOKUP(Table8[[#This Row],[SISdependent]]&amp;Table8[[#This Row],[Approved Service Provided]],'Optimax Rates'!$B$2:$H$139,3,FALSE)</f>
        <v>#N/A</v>
      </c>
      <c r="L15" t="str">
        <f>TEXT(Table8[[#This Row],[Date of Service]],"m/dd/yyyy ")&amp;" "&amp;TEXT(Table8[[#This Row],[Time In HH:MM AM/PM]],"hh:mm")</f>
        <v>1/00/1900  00:00</v>
      </c>
      <c r="M15" t="str">
        <f>TEXT(Table8[[#This Row],[Date of Service]],"m/dd/yyyy ")&amp;" "&amp;TEXT(Table8[[#This Row],[Time Out HH:MM AM/PM]],"hh:mm")</f>
        <v>1/00/1900  00:00</v>
      </c>
      <c r="N15" t="b" cm="1">
        <f t="array" ref="N15">SUMPRODUCT((Table8[[#This Row],[Formula3]]&lt;$M$8:$M$71)*(Table8[[#This Row],[Formula4]]&gt;=$L$8:$L$71))&gt;1</f>
        <v>0</v>
      </c>
      <c r="O15" s="75">
        <f>Table8[[#This Row],[Time Out HH:MM AM/PM]]-Table8[[#This Row],[Time In HH:MM AM/PM]]</f>
        <v>0</v>
      </c>
      <c r="P15" s="76" t="str">
        <f>TEXT(Table8[[#This Row],[Formula 1]],"HH:MM")</f>
        <v>00:00</v>
      </c>
      <c r="Q15" s="76" t="str">
        <f>LEFT(Table8[[#This Row],[Formula 2]],SEARCH(":",Table8[[#This Row],[Formula 2]])-1)</f>
        <v>00</v>
      </c>
      <c r="R15" s="76" t="str">
        <f>RIGHT(Table8[[#This Row],[Formula 2]],SEARCH(":",Table8[[#This Row],[Formula 2]])-1)</f>
        <v>00</v>
      </c>
      <c r="S15" s="76">
        <f>Table8[[#This Row],[Hours]]*60+Table8[[#This Row],[Minutes]]</f>
        <v>0</v>
      </c>
      <c r="T15" s="77" t="str">
        <f>IF(ISBLANK(Table8[[#This Row],[Approved Service Provided]]),"",IF(OR(Table8[[#This Row],[Formula2]]="DAYS",Table8[[#This Row],[Formula2]]="TRIP"),1,ROUNDDOWN((Table8[[#This Row],[Total Minutes]]+7)/15,0)))</f>
        <v/>
      </c>
      <c r="U15" s="85" t="str">
        <f>IF(ISBLANK(Table8[[#This Row],[Approved Service Provided]]),"",Table8[[#This Row],[Rate1]])</f>
        <v/>
      </c>
      <c r="V15" s="139" t="str">
        <f>IF(Table8[[#This Row],[Rate]]="","",Table8[[#This Row],[Units]]*Table8[[#This Row],[Rate]])</f>
        <v/>
      </c>
      <c r="W15" s="92"/>
      <c r="X15" s="92"/>
      <c r="Y15" s="92"/>
      <c r="Z15" s="92"/>
    </row>
    <row r="16" spans="1:29" s="4" customFormat="1" ht="13.5" thickBot="1" x14ac:dyDescent="0.25">
      <c r="A16" s="88"/>
      <c r="B16" s="17"/>
      <c r="C16" s="1"/>
      <c r="D16" s="2"/>
      <c r="E16" s="2"/>
      <c r="F16" s="78">
        <f t="shared" si="0"/>
        <v>0</v>
      </c>
      <c r="G16" s="78">
        <f t="shared" si="1"/>
        <v>0</v>
      </c>
      <c r="H16" t="str">
        <f>IF(Table8[[#This Row],[Waiver]]="State SLS","8"&amp;Table8[[#This Row],[Approved Service Provided]],IF(Table8[[#This Row],[Waiver]]="OBRA","9"&amp;Table8[[#This Row],[Approved Service Provided]],Table8[[#This Row],[SIS]]&amp;Table8[[#This Row],[Approved Service Provided]]))</f>
        <v>0</v>
      </c>
      <c r="I16">
        <f>IF(Table8[[#This Row],[Waiver]]="State SLS",8,IF(Table8[[#This Row],[Waiver]]="OBRA",9,IFERROR(VLOOKUP(Table8[[#This Row],[Combined]],'Optimax Rates'!$B$2:$G$139,4,FALSE),0)))</f>
        <v>0</v>
      </c>
      <c r="J16" t="e">
        <f>IF(Table8[[#This Row],[SISdependent]]=0,VLOOKUP("0"&amp;Table8[[#This Row],[Approved Service Provided]],'Optimax Rates'!$B$2:$H$159,6,FALSE),VLOOKUP(Table8[[#This Row],[Combined]],'Optimax Rates'!$B$1:$G$159,6,FALSE))</f>
        <v>#N/A</v>
      </c>
      <c r="K16" t="e">
        <f>VLOOKUP(Table8[[#This Row],[SISdependent]]&amp;Table8[[#This Row],[Approved Service Provided]],'Optimax Rates'!$B$2:$H$139,3,FALSE)</f>
        <v>#N/A</v>
      </c>
      <c r="L16" t="str">
        <f>TEXT(Table8[[#This Row],[Date of Service]],"m/dd/yyyy ")&amp;" "&amp;TEXT(Table8[[#This Row],[Time In HH:MM AM/PM]],"hh:mm")</f>
        <v>1/00/1900  00:00</v>
      </c>
      <c r="M16" t="str">
        <f>TEXT(Table8[[#This Row],[Date of Service]],"m/dd/yyyy ")&amp;" "&amp;TEXT(Table8[[#This Row],[Time Out HH:MM AM/PM]],"hh:mm")</f>
        <v>1/00/1900  00:00</v>
      </c>
      <c r="N16" t="b" cm="1">
        <f t="array" ref="N16">SUMPRODUCT((Table8[[#This Row],[Formula3]]&lt;$M$8:$M$71)*(Table8[[#This Row],[Formula4]]&gt;=$L$8:$L$71))&gt;1</f>
        <v>0</v>
      </c>
      <c r="O16" s="75">
        <f>Table8[[#This Row],[Time Out HH:MM AM/PM]]-Table8[[#This Row],[Time In HH:MM AM/PM]]</f>
        <v>0</v>
      </c>
      <c r="P16" s="76" t="str">
        <f>TEXT(Table8[[#This Row],[Formula 1]],"HH:MM")</f>
        <v>00:00</v>
      </c>
      <c r="Q16" s="76" t="str">
        <f>LEFT(Table8[[#This Row],[Formula 2]],SEARCH(":",Table8[[#This Row],[Formula 2]])-1)</f>
        <v>00</v>
      </c>
      <c r="R16" s="76" t="str">
        <f>RIGHT(Table8[[#This Row],[Formula 2]],SEARCH(":",Table8[[#This Row],[Formula 2]])-1)</f>
        <v>00</v>
      </c>
      <c r="S16" s="76">
        <f>Table8[[#This Row],[Hours]]*60+Table8[[#This Row],[Minutes]]</f>
        <v>0</v>
      </c>
      <c r="T16" s="77" t="str">
        <f>IF(ISBLANK(Table8[[#This Row],[Approved Service Provided]]),"",IF(OR(Table8[[#This Row],[Formula2]]="DAYS",Table8[[#This Row],[Formula2]]="TRIP"),1,ROUNDDOWN((Table8[[#This Row],[Total Minutes]]+7)/15,0)))</f>
        <v/>
      </c>
      <c r="U16" s="85" t="str">
        <f>IF(ISBLANK(Table8[[#This Row],[Approved Service Provided]]),"",Table8[[#This Row],[Rate1]])</f>
        <v/>
      </c>
      <c r="V16" s="139" t="str">
        <f>IF(Table8[[#This Row],[Rate]]="","",Table8[[#This Row],[Units]]*Table8[[#This Row],[Rate]])</f>
        <v/>
      </c>
      <c r="W16" s="92"/>
      <c r="X16" s="92"/>
      <c r="Y16" s="92"/>
      <c r="Z16" s="92"/>
    </row>
    <row r="17" spans="1:33" s="4" customFormat="1" ht="13.5" thickBot="1" x14ac:dyDescent="0.25">
      <c r="A17" s="88"/>
      <c r="B17" s="18"/>
      <c r="C17" s="1"/>
      <c r="D17" s="2"/>
      <c r="E17" s="2"/>
      <c r="F17" s="78">
        <f t="shared" si="0"/>
        <v>0</v>
      </c>
      <c r="G17" s="78">
        <f t="shared" si="1"/>
        <v>0</v>
      </c>
      <c r="H17" t="str">
        <f>IF(Table8[[#This Row],[Waiver]]="State SLS","8"&amp;Table8[[#This Row],[Approved Service Provided]],IF(Table8[[#This Row],[Waiver]]="OBRA","9"&amp;Table8[[#This Row],[Approved Service Provided]],Table8[[#This Row],[SIS]]&amp;Table8[[#This Row],[Approved Service Provided]]))</f>
        <v>0</v>
      </c>
      <c r="I17">
        <f>IF(Table8[[#This Row],[Waiver]]="State SLS",8,IF(Table8[[#This Row],[Waiver]]="OBRA",9,IFERROR(VLOOKUP(Table8[[#This Row],[Combined]],'Optimax Rates'!$B$2:$G$139,4,FALSE),0)))</f>
        <v>0</v>
      </c>
      <c r="J17" t="e">
        <f>IF(Table8[[#This Row],[SISdependent]]=0,VLOOKUP("0"&amp;Table8[[#This Row],[Approved Service Provided]],'Optimax Rates'!$B$2:$H$159,6,FALSE),VLOOKUP(Table8[[#This Row],[Combined]],'Optimax Rates'!$B$1:$G$159,6,FALSE))</f>
        <v>#N/A</v>
      </c>
      <c r="K17" t="e">
        <f>VLOOKUP(Table8[[#This Row],[SISdependent]]&amp;Table8[[#This Row],[Approved Service Provided]],'Optimax Rates'!$B$2:$H$139,3,FALSE)</f>
        <v>#N/A</v>
      </c>
      <c r="L17" t="str">
        <f>TEXT(Table8[[#This Row],[Date of Service]],"m/dd/yyyy ")&amp;" "&amp;TEXT(Table8[[#This Row],[Time In HH:MM AM/PM]],"hh:mm")</f>
        <v>1/00/1900  00:00</v>
      </c>
      <c r="M17" t="str">
        <f>TEXT(Table8[[#This Row],[Date of Service]],"m/dd/yyyy ")&amp;" "&amp;TEXT(Table8[[#This Row],[Time Out HH:MM AM/PM]],"hh:mm")</f>
        <v>1/00/1900  00:00</v>
      </c>
      <c r="N17" t="b" cm="1">
        <f t="array" ref="N17">SUMPRODUCT((Table8[[#This Row],[Formula3]]&lt;$M$8:$M$71)*(Table8[[#This Row],[Formula4]]&gt;=$L$8:$L$71))&gt;1</f>
        <v>0</v>
      </c>
      <c r="O17" s="75">
        <f>Table8[[#This Row],[Time Out HH:MM AM/PM]]-Table8[[#This Row],[Time In HH:MM AM/PM]]</f>
        <v>0</v>
      </c>
      <c r="P17" s="76" t="str">
        <f>TEXT(Table8[[#This Row],[Formula 1]],"HH:MM")</f>
        <v>00:00</v>
      </c>
      <c r="Q17" s="76" t="str">
        <f>LEFT(Table8[[#This Row],[Formula 2]],SEARCH(":",Table8[[#This Row],[Formula 2]])-1)</f>
        <v>00</v>
      </c>
      <c r="R17" s="76" t="str">
        <f>RIGHT(Table8[[#This Row],[Formula 2]],SEARCH(":",Table8[[#This Row],[Formula 2]])-1)</f>
        <v>00</v>
      </c>
      <c r="S17" s="76">
        <f>Table8[[#This Row],[Hours]]*60+Table8[[#This Row],[Minutes]]</f>
        <v>0</v>
      </c>
      <c r="T17" s="77" t="str">
        <f>IF(ISBLANK(Table8[[#This Row],[Approved Service Provided]]),"",IF(OR(Table8[[#This Row],[Formula2]]="DAYS",Table8[[#This Row],[Formula2]]="TRIP"),1,ROUNDDOWN((Table8[[#This Row],[Total Minutes]]+7)/15,0)))</f>
        <v/>
      </c>
      <c r="U17" s="85" t="str">
        <f>IF(ISBLANK(Table8[[#This Row],[Approved Service Provided]]),"",Table8[[#This Row],[Rate1]])</f>
        <v/>
      </c>
      <c r="V17" s="139" t="str">
        <f>IF(Table8[[#This Row],[Rate]]="","",Table8[[#This Row],[Units]]*Table8[[#This Row],[Rate]])</f>
        <v/>
      </c>
      <c r="W17" s="92"/>
      <c r="X17" s="92"/>
      <c r="Y17" s="92"/>
      <c r="Z17" s="92"/>
      <c r="AG17" s="3"/>
    </row>
    <row r="18" spans="1:33" s="4" customFormat="1" ht="13.5" thickBot="1" x14ac:dyDescent="0.25">
      <c r="A18" s="88"/>
      <c r="B18" s="17"/>
      <c r="C18" s="1"/>
      <c r="D18" s="2"/>
      <c r="E18" s="2"/>
      <c r="F18" s="78">
        <f t="shared" si="0"/>
        <v>0</v>
      </c>
      <c r="G18" s="78">
        <f t="shared" si="1"/>
        <v>0</v>
      </c>
      <c r="H18" t="str">
        <f>IF(Table8[[#This Row],[Waiver]]="State SLS","8"&amp;Table8[[#This Row],[Approved Service Provided]],IF(Table8[[#This Row],[Waiver]]="OBRA","9"&amp;Table8[[#This Row],[Approved Service Provided]],Table8[[#This Row],[SIS]]&amp;Table8[[#This Row],[Approved Service Provided]]))</f>
        <v>0</v>
      </c>
      <c r="I18">
        <f>IF(Table8[[#This Row],[Waiver]]="State SLS",8,IF(Table8[[#This Row],[Waiver]]="OBRA",9,IFERROR(VLOOKUP(Table8[[#This Row],[Combined]],'Optimax Rates'!$B$2:$G$139,4,FALSE),0)))</f>
        <v>0</v>
      </c>
      <c r="J18" t="e">
        <f>IF(Table8[[#This Row],[SISdependent]]=0,VLOOKUP("0"&amp;Table8[[#This Row],[Approved Service Provided]],'Optimax Rates'!$B$2:$H$159,6,FALSE),VLOOKUP(Table8[[#This Row],[Combined]],'Optimax Rates'!$B$1:$G$159,6,FALSE))</f>
        <v>#N/A</v>
      </c>
      <c r="K18" t="e">
        <f>VLOOKUP(Table8[[#This Row],[SISdependent]]&amp;Table8[[#This Row],[Approved Service Provided]],'Optimax Rates'!$B$2:$H$139,3,FALSE)</f>
        <v>#N/A</v>
      </c>
      <c r="L18" t="str">
        <f>TEXT(Table8[[#This Row],[Date of Service]],"m/dd/yyyy ")&amp;" "&amp;TEXT(Table8[[#This Row],[Time In HH:MM AM/PM]],"hh:mm")</f>
        <v>1/00/1900  00:00</v>
      </c>
      <c r="M18" t="str">
        <f>TEXT(Table8[[#This Row],[Date of Service]],"m/dd/yyyy ")&amp;" "&amp;TEXT(Table8[[#This Row],[Time Out HH:MM AM/PM]],"hh:mm")</f>
        <v>1/00/1900  00:00</v>
      </c>
      <c r="N18" t="b" cm="1">
        <f t="array" ref="N18">SUMPRODUCT((Table8[[#This Row],[Formula3]]&lt;$M$8:$M$71)*(Table8[[#This Row],[Formula4]]&gt;=$L$8:$L$71))&gt;1</f>
        <v>0</v>
      </c>
      <c r="O18" s="75">
        <f>Table8[[#This Row],[Time Out HH:MM AM/PM]]-Table8[[#This Row],[Time In HH:MM AM/PM]]</f>
        <v>0</v>
      </c>
      <c r="P18" s="76" t="str">
        <f>TEXT(Table8[[#This Row],[Formula 1]],"HH:MM")</f>
        <v>00:00</v>
      </c>
      <c r="Q18" s="76" t="str">
        <f>LEFT(Table8[[#This Row],[Formula 2]],SEARCH(":",Table8[[#This Row],[Formula 2]])-1)</f>
        <v>00</v>
      </c>
      <c r="R18" s="76" t="str">
        <f>RIGHT(Table8[[#This Row],[Formula 2]],SEARCH(":",Table8[[#This Row],[Formula 2]])-1)</f>
        <v>00</v>
      </c>
      <c r="S18" s="76">
        <f>Table8[[#This Row],[Hours]]*60+Table8[[#This Row],[Minutes]]</f>
        <v>0</v>
      </c>
      <c r="T18" s="77" t="str">
        <f>IF(ISBLANK(Table8[[#This Row],[Approved Service Provided]]),"",IF(OR(Table8[[#This Row],[Formula2]]="DAYS",Table8[[#This Row],[Formula2]]="TRIP"),1,ROUNDDOWN((Table8[[#This Row],[Total Minutes]]+7)/15,0)))</f>
        <v/>
      </c>
      <c r="U18" s="85" t="str">
        <f>IF(ISBLANK(Table8[[#This Row],[Approved Service Provided]]),"",Table8[[#This Row],[Rate1]])</f>
        <v/>
      </c>
      <c r="V18" s="139" t="str">
        <f>IF(Table8[[#This Row],[Rate]]="","",Table8[[#This Row],[Units]]*Table8[[#This Row],[Rate]])</f>
        <v/>
      </c>
      <c r="W18" s="92"/>
      <c r="X18" s="92"/>
      <c r="Y18" s="92"/>
      <c r="Z18" s="92"/>
    </row>
    <row r="19" spans="1:33" s="4" customFormat="1" ht="13.5" thickBot="1" x14ac:dyDescent="0.25">
      <c r="A19" s="88"/>
      <c r="B19" s="17"/>
      <c r="C19" s="1"/>
      <c r="D19" s="2"/>
      <c r="E19" s="2"/>
      <c r="F19" s="78">
        <f t="shared" si="0"/>
        <v>0</v>
      </c>
      <c r="G19" s="78">
        <f t="shared" si="1"/>
        <v>0</v>
      </c>
      <c r="H19" t="str">
        <f>IF(Table8[[#This Row],[Waiver]]="State SLS","8"&amp;Table8[[#This Row],[Approved Service Provided]],IF(Table8[[#This Row],[Waiver]]="OBRA","9"&amp;Table8[[#This Row],[Approved Service Provided]],Table8[[#This Row],[SIS]]&amp;Table8[[#This Row],[Approved Service Provided]]))</f>
        <v>0</v>
      </c>
      <c r="I19">
        <f>IF(Table8[[#This Row],[Waiver]]="State SLS",8,IF(Table8[[#This Row],[Waiver]]="OBRA",9,IFERROR(VLOOKUP(Table8[[#This Row],[Combined]],'Optimax Rates'!$B$2:$G$139,4,FALSE),0)))</f>
        <v>0</v>
      </c>
      <c r="J19" t="e">
        <f>IF(Table8[[#This Row],[SISdependent]]=0,VLOOKUP("0"&amp;Table8[[#This Row],[Approved Service Provided]],'Optimax Rates'!$B$2:$H$159,6,FALSE),VLOOKUP(Table8[[#This Row],[Combined]],'Optimax Rates'!$B$1:$G$159,6,FALSE))</f>
        <v>#N/A</v>
      </c>
      <c r="K19" t="e">
        <f>VLOOKUP(Table8[[#This Row],[SISdependent]]&amp;Table8[[#This Row],[Approved Service Provided]],'Optimax Rates'!$B$2:$H$139,3,FALSE)</f>
        <v>#N/A</v>
      </c>
      <c r="L19" t="str">
        <f>TEXT(Table8[[#This Row],[Date of Service]],"m/dd/yyyy ")&amp;" "&amp;TEXT(Table8[[#This Row],[Time In HH:MM AM/PM]],"hh:mm")</f>
        <v>1/00/1900  00:00</v>
      </c>
      <c r="M19" t="str">
        <f>TEXT(Table8[[#This Row],[Date of Service]],"m/dd/yyyy ")&amp;" "&amp;TEXT(Table8[[#This Row],[Time Out HH:MM AM/PM]],"hh:mm")</f>
        <v>1/00/1900  00:00</v>
      </c>
      <c r="N19" t="b" cm="1">
        <f t="array" ref="N19">SUMPRODUCT((Table8[[#This Row],[Formula3]]&lt;$M$8:$M$71)*(Table8[[#This Row],[Formula4]]&gt;=$L$8:$L$71))&gt;1</f>
        <v>0</v>
      </c>
      <c r="O19" s="75">
        <f>Table8[[#This Row],[Time Out HH:MM AM/PM]]-Table8[[#This Row],[Time In HH:MM AM/PM]]</f>
        <v>0</v>
      </c>
      <c r="P19" s="76" t="str">
        <f>TEXT(Table8[[#This Row],[Formula 1]],"HH:MM")</f>
        <v>00:00</v>
      </c>
      <c r="Q19" s="76" t="str">
        <f>LEFT(Table8[[#This Row],[Formula 2]],SEARCH(":",Table8[[#This Row],[Formula 2]])-1)</f>
        <v>00</v>
      </c>
      <c r="R19" s="76" t="str">
        <f>RIGHT(Table8[[#This Row],[Formula 2]],SEARCH(":",Table8[[#This Row],[Formula 2]])-1)</f>
        <v>00</v>
      </c>
      <c r="S19" s="76">
        <f>Table8[[#This Row],[Hours]]*60+Table8[[#This Row],[Minutes]]</f>
        <v>0</v>
      </c>
      <c r="T19" s="77" t="str">
        <f>IF(ISBLANK(Table8[[#This Row],[Approved Service Provided]]),"",IF(OR(Table8[[#This Row],[Formula2]]="DAYS",Table8[[#This Row],[Formula2]]="TRIP"),1,ROUNDDOWN((Table8[[#This Row],[Total Minutes]]+7)/15,0)))</f>
        <v/>
      </c>
      <c r="U19" s="85" t="str">
        <f>IF(ISBLANK(Table8[[#This Row],[Approved Service Provided]]),"",Table8[[#This Row],[Rate1]])</f>
        <v/>
      </c>
      <c r="V19" s="139" t="str">
        <f>IF(Table8[[#This Row],[Rate]]="","",Table8[[#This Row],[Units]]*Table8[[#This Row],[Rate]])</f>
        <v/>
      </c>
      <c r="W19" s="92"/>
      <c r="X19" s="92"/>
      <c r="Y19" s="92"/>
      <c r="Z19" s="92"/>
    </row>
    <row r="20" spans="1:33" s="4" customFormat="1" ht="13.5" thickBot="1" x14ac:dyDescent="0.25">
      <c r="A20" s="88"/>
      <c r="B20" s="17"/>
      <c r="C20" s="1"/>
      <c r="D20" s="2"/>
      <c r="E20" s="2"/>
      <c r="F20" s="78">
        <f t="shared" si="0"/>
        <v>0</v>
      </c>
      <c r="G20" s="78">
        <f t="shared" si="1"/>
        <v>0</v>
      </c>
      <c r="H20" t="str">
        <f>IF(Table8[[#This Row],[Waiver]]="State SLS","8"&amp;Table8[[#This Row],[Approved Service Provided]],IF(Table8[[#This Row],[Waiver]]="OBRA","9"&amp;Table8[[#This Row],[Approved Service Provided]],Table8[[#This Row],[SIS]]&amp;Table8[[#This Row],[Approved Service Provided]]))</f>
        <v>0</v>
      </c>
      <c r="I20">
        <f>IF(Table8[[#This Row],[Waiver]]="State SLS",8,IF(Table8[[#This Row],[Waiver]]="OBRA",9,IFERROR(VLOOKUP(Table8[[#This Row],[Combined]],'Optimax Rates'!$B$2:$G$139,4,FALSE),0)))</f>
        <v>0</v>
      </c>
      <c r="J20" t="e">
        <f>IF(Table8[[#This Row],[SISdependent]]=0,VLOOKUP("0"&amp;Table8[[#This Row],[Approved Service Provided]],'Optimax Rates'!$B$2:$H$159,6,FALSE),VLOOKUP(Table8[[#This Row],[Combined]],'Optimax Rates'!$B$1:$G$159,6,FALSE))</f>
        <v>#N/A</v>
      </c>
      <c r="K20" t="e">
        <f>VLOOKUP(Table8[[#This Row],[SISdependent]]&amp;Table8[[#This Row],[Approved Service Provided]],'Optimax Rates'!$B$2:$H$139,3,FALSE)</f>
        <v>#N/A</v>
      </c>
      <c r="L20" t="str">
        <f>TEXT(Table8[[#This Row],[Date of Service]],"m/dd/yyyy ")&amp;" "&amp;TEXT(Table8[[#This Row],[Time In HH:MM AM/PM]],"hh:mm")</f>
        <v>1/00/1900  00:00</v>
      </c>
      <c r="M20" t="str">
        <f>TEXT(Table8[[#This Row],[Date of Service]],"m/dd/yyyy ")&amp;" "&amp;TEXT(Table8[[#This Row],[Time Out HH:MM AM/PM]],"hh:mm")</f>
        <v>1/00/1900  00:00</v>
      </c>
      <c r="N20" t="b" cm="1">
        <f t="array" ref="N20">SUMPRODUCT((Table8[[#This Row],[Formula3]]&lt;$M$8:$M$71)*(Table8[[#This Row],[Formula4]]&gt;=$L$8:$L$71))&gt;1</f>
        <v>0</v>
      </c>
      <c r="O20" s="75">
        <f>Table8[[#This Row],[Time Out HH:MM AM/PM]]-Table8[[#This Row],[Time In HH:MM AM/PM]]</f>
        <v>0</v>
      </c>
      <c r="P20" s="76" t="str">
        <f>TEXT(Table8[[#This Row],[Formula 1]],"HH:MM")</f>
        <v>00:00</v>
      </c>
      <c r="Q20" s="76" t="str">
        <f>LEFT(Table8[[#This Row],[Formula 2]],SEARCH(":",Table8[[#This Row],[Formula 2]])-1)</f>
        <v>00</v>
      </c>
      <c r="R20" s="76" t="str">
        <f>RIGHT(Table8[[#This Row],[Formula 2]],SEARCH(":",Table8[[#This Row],[Formula 2]])-1)</f>
        <v>00</v>
      </c>
      <c r="S20" s="76">
        <f>Table8[[#This Row],[Hours]]*60+Table8[[#This Row],[Minutes]]</f>
        <v>0</v>
      </c>
      <c r="T20" s="77" t="str">
        <f>IF(ISBLANK(Table8[[#This Row],[Approved Service Provided]]),"",IF(OR(Table8[[#This Row],[Formula2]]="DAYS",Table8[[#This Row],[Formula2]]="TRIP"),1,ROUNDDOWN((Table8[[#This Row],[Total Minutes]]+7)/15,0)))</f>
        <v/>
      </c>
      <c r="U20" s="85" t="str">
        <f>IF(ISBLANK(Table8[[#This Row],[Approved Service Provided]]),"",Table8[[#This Row],[Rate1]])</f>
        <v/>
      </c>
      <c r="V20" s="139" t="str">
        <f>IF(Table8[[#This Row],[Rate]]="","",Table8[[#This Row],[Units]]*Table8[[#This Row],[Rate]])</f>
        <v/>
      </c>
      <c r="W20" s="92"/>
      <c r="X20" s="92"/>
      <c r="Y20" s="92"/>
      <c r="Z20" s="92"/>
    </row>
    <row r="21" spans="1:33" s="4" customFormat="1" ht="13.5" thickBot="1" x14ac:dyDescent="0.25">
      <c r="A21" s="88"/>
      <c r="B21" s="17"/>
      <c r="C21" s="1"/>
      <c r="D21" s="2"/>
      <c r="E21" s="2"/>
      <c r="F21" s="78">
        <f t="shared" si="0"/>
        <v>0</v>
      </c>
      <c r="G21" s="78">
        <f t="shared" si="1"/>
        <v>0</v>
      </c>
      <c r="H21" t="str">
        <f>IF(Table8[[#This Row],[Waiver]]="State SLS","8"&amp;Table8[[#This Row],[Approved Service Provided]],IF(Table8[[#This Row],[Waiver]]="OBRA","9"&amp;Table8[[#This Row],[Approved Service Provided]],Table8[[#This Row],[SIS]]&amp;Table8[[#This Row],[Approved Service Provided]]))</f>
        <v>0</v>
      </c>
      <c r="I21">
        <f>IF(Table8[[#This Row],[Waiver]]="State SLS",8,IF(Table8[[#This Row],[Waiver]]="OBRA",9,IFERROR(VLOOKUP(Table8[[#This Row],[Combined]],'Optimax Rates'!$B$2:$G$139,4,FALSE),0)))</f>
        <v>0</v>
      </c>
      <c r="J21" t="e">
        <f>IF(Table8[[#This Row],[SISdependent]]=0,VLOOKUP("0"&amp;Table8[[#This Row],[Approved Service Provided]],'Optimax Rates'!$B$2:$H$159,6,FALSE),VLOOKUP(Table8[[#This Row],[Combined]],'Optimax Rates'!$B$1:$G$159,6,FALSE))</f>
        <v>#N/A</v>
      </c>
      <c r="K21" t="e">
        <f>VLOOKUP(Table8[[#This Row],[SISdependent]]&amp;Table8[[#This Row],[Approved Service Provided]],'Optimax Rates'!$B$2:$H$139,3,FALSE)</f>
        <v>#N/A</v>
      </c>
      <c r="L21" t="str">
        <f>TEXT(Table8[[#This Row],[Date of Service]],"m/dd/yyyy ")&amp;" "&amp;TEXT(Table8[[#This Row],[Time In HH:MM AM/PM]],"hh:mm")</f>
        <v>1/00/1900  00:00</v>
      </c>
      <c r="M21" t="str">
        <f>TEXT(Table8[[#This Row],[Date of Service]],"m/dd/yyyy ")&amp;" "&amp;TEXT(Table8[[#This Row],[Time Out HH:MM AM/PM]],"hh:mm")</f>
        <v>1/00/1900  00:00</v>
      </c>
      <c r="N21" t="b" cm="1">
        <f t="array" ref="N21">SUMPRODUCT((Table8[[#This Row],[Formula3]]&lt;$M$8:$M$71)*(Table8[[#This Row],[Formula4]]&gt;=$L$8:$L$71))&gt;1</f>
        <v>0</v>
      </c>
      <c r="O21" s="75">
        <f>Table8[[#This Row],[Time Out HH:MM AM/PM]]-Table8[[#This Row],[Time In HH:MM AM/PM]]</f>
        <v>0</v>
      </c>
      <c r="P21" s="76" t="str">
        <f>TEXT(Table8[[#This Row],[Formula 1]],"HH:MM")</f>
        <v>00:00</v>
      </c>
      <c r="Q21" s="76" t="str">
        <f>LEFT(Table8[[#This Row],[Formula 2]],SEARCH(":",Table8[[#This Row],[Formula 2]])-1)</f>
        <v>00</v>
      </c>
      <c r="R21" s="76" t="str">
        <f>RIGHT(Table8[[#This Row],[Formula 2]],SEARCH(":",Table8[[#This Row],[Formula 2]])-1)</f>
        <v>00</v>
      </c>
      <c r="S21" s="76">
        <f>Table8[[#This Row],[Hours]]*60+Table8[[#This Row],[Minutes]]</f>
        <v>0</v>
      </c>
      <c r="T21" s="77" t="str">
        <f>IF(ISBLANK(Table8[[#This Row],[Approved Service Provided]]),"",IF(OR(Table8[[#This Row],[Formula2]]="DAYS",Table8[[#This Row],[Formula2]]="TRIP"),1,ROUNDDOWN((Table8[[#This Row],[Total Minutes]]+7)/15,0)))</f>
        <v/>
      </c>
      <c r="U21" s="85" t="str">
        <f>IF(ISBLANK(Table8[[#This Row],[Approved Service Provided]]),"",Table8[[#This Row],[Rate1]])</f>
        <v/>
      </c>
      <c r="V21" s="139" t="str">
        <f>IF(Table8[[#This Row],[Rate]]="","",Table8[[#This Row],[Units]]*Table8[[#This Row],[Rate]])</f>
        <v/>
      </c>
      <c r="W21" s="92"/>
      <c r="X21" s="92"/>
      <c r="Y21" s="92"/>
      <c r="Z21" s="92"/>
    </row>
    <row r="22" spans="1:33" s="4" customFormat="1" ht="13.5" thickBot="1" x14ac:dyDescent="0.25">
      <c r="A22" s="88"/>
      <c r="B22" s="17"/>
      <c r="C22" s="1"/>
      <c r="D22" s="2"/>
      <c r="E22" s="2"/>
      <c r="F22" s="78">
        <f t="shared" si="0"/>
        <v>0</v>
      </c>
      <c r="G22" s="78">
        <f t="shared" si="1"/>
        <v>0</v>
      </c>
      <c r="H22" t="str">
        <f>IF(Table8[[#This Row],[Waiver]]="State SLS","8"&amp;Table8[[#This Row],[Approved Service Provided]],IF(Table8[[#This Row],[Waiver]]="OBRA","9"&amp;Table8[[#This Row],[Approved Service Provided]],Table8[[#This Row],[SIS]]&amp;Table8[[#This Row],[Approved Service Provided]]))</f>
        <v>0</v>
      </c>
      <c r="I22">
        <f>IF(Table8[[#This Row],[Waiver]]="State SLS",8,IF(Table8[[#This Row],[Waiver]]="OBRA",9,IFERROR(VLOOKUP(Table8[[#This Row],[Combined]],'Optimax Rates'!$B$2:$G$139,4,FALSE),0)))</f>
        <v>0</v>
      </c>
      <c r="J22" t="e">
        <f>IF(Table8[[#This Row],[SISdependent]]=0,VLOOKUP("0"&amp;Table8[[#This Row],[Approved Service Provided]],'Optimax Rates'!$B$2:$H$159,6,FALSE),VLOOKUP(Table8[[#This Row],[Combined]],'Optimax Rates'!$B$1:$G$159,6,FALSE))</f>
        <v>#N/A</v>
      </c>
      <c r="K22" t="e">
        <f>VLOOKUP(Table8[[#This Row],[SISdependent]]&amp;Table8[[#This Row],[Approved Service Provided]],'Optimax Rates'!$B$2:$H$139,3,FALSE)</f>
        <v>#N/A</v>
      </c>
      <c r="L22" t="str">
        <f>TEXT(Table8[[#This Row],[Date of Service]],"m/dd/yyyy ")&amp;" "&amp;TEXT(Table8[[#This Row],[Time In HH:MM AM/PM]],"hh:mm")</f>
        <v>1/00/1900  00:00</v>
      </c>
      <c r="M22" t="str">
        <f>TEXT(Table8[[#This Row],[Date of Service]],"m/dd/yyyy ")&amp;" "&amp;TEXT(Table8[[#This Row],[Time Out HH:MM AM/PM]],"hh:mm")</f>
        <v>1/00/1900  00:00</v>
      </c>
      <c r="N22" t="b" cm="1">
        <f t="array" ref="N22">SUMPRODUCT((Table8[[#This Row],[Formula3]]&lt;$M$8:$M$71)*(Table8[[#This Row],[Formula4]]&gt;=$L$8:$L$71))&gt;1</f>
        <v>0</v>
      </c>
      <c r="O22" s="75">
        <f>Table8[[#This Row],[Time Out HH:MM AM/PM]]-Table8[[#This Row],[Time In HH:MM AM/PM]]</f>
        <v>0</v>
      </c>
      <c r="P22" s="76" t="str">
        <f>TEXT(Table8[[#This Row],[Formula 1]],"HH:MM")</f>
        <v>00:00</v>
      </c>
      <c r="Q22" s="76" t="str">
        <f>LEFT(Table8[[#This Row],[Formula 2]],SEARCH(":",Table8[[#This Row],[Formula 2]])-1)</f>
        <v>00</v>
      </c>
      <c r="R22" s="76" t="str">
        <f>RIGHT(Table8[[#This Row],[Formula 2]],SEARCH(":",Table8[[#This Row],[Formula 2]])-1)</f>
        <v>00</v>
      </c>
      <c r="S22" s="76">
        <f>Table8[[#This Row],[Hours]]*60+Table8[[#This Row],[Minutes]]</f>
        <v>0</v>
      </c>
      <c r="T22" s="77" t="str">
        <f>IF(ISBLANK(Table8[[#This Row],[Approved Service Provided]]),"",IF(OR(Table8[[#This Row],[Formula2]]="DAYS",Table8[[#This Row],[Formula2]]="TRIP"),1,ROUNDDOWN((Table8[[#This Row],[Total Minutes]]+7)/15,0)))</f>
        <v/>
      </c>
      <c r="U22" s="85" t="str">
        <f>IF(ISBLANK(Table8[[#This Row],[Approved Service Provided]]),"",Table8[[#This Row],[Rate1]])</f>
        <v/>
      </c>
      <c r="V22" s="139" t="str">
        <f>IF(Table8[[#This Row],[Rate]]="","",Table8[[#This Row],[Units]]*Table8[[#This Row],[Rate]])</f>
        <v/>
      </c>
      <c r="W22" s="92"/>
      <c r="X22" s="92"/>
      <c r="Y22" s="92"/>
      <c r="Z22" s="92"/>
    </row>
    <row r="23" spans="1:33" s="4" customFormat="1" ht="13.5" thickBot="1" x14ac:dyDescent="0.25">
      <c r="A23" s="88"/>
      <c r="B23" s="17"/>
      <c r="C23" s="1"/>
      <c r="D23" s="2"/>
      <c r="E23" s="2"/>
      <c r="F23" s="78">
        <f t="shared" si="0"/>
        <v>0</v>
      </c>
      <c r="G23" s="78">
        <f t="shared" si="1"/>
        <v>0</v>
      </c>
      <c r="H23" t="str">
        <f>IF(Table8[[#This Row],[Waiver]]="State SLS","8"&amp;Table8[[#This Row],[Approved Service Provided]],IF(Table8[[#This Row],[Waiver]]="OBRA","9"&amp;Table8[[#This Row],[Approved Service Provided]],Table8[[#This Row],[SIS]]&amp;Table8[[#This Row],[Approved Service Provided]]))</f>
        <v>0</v>
      </c>
      <c r="I23">
        <f>IF(Table8[[#This Row],[Waiver]]="State SLS",8,IF(Table8[[#This Row],[Waiver]]="OBRA",9,IFERROR(VLOOKUP(Table8[[#This Row],[Combined]],'Optimax Rates'!$B$2:$G$139,4,FALSE),0)))</f>
        <v>0</v>
      </c>
      <c r="J23" t="e">
        <f>IF(Table8[[#This Row],[SISdependent]]=0,VLOOKUP("0"&amp;Table8[[#This Row],[Approved Service Provided]],'Optimax Rates'!$B$2:$H$159,6,FALSE),VLOOKUP(Table8[[#This Row],[Combined]],'Optimax Rates'!$B$1:$G$159,6,FALSE))</f>
        <v>#N/A</v>
      </c>
      <c r="K23" t="e">
        <f>VLOOKUP(Table8[[#This Row],[SISdependent]]&amp;Table8[[#This Row],[Approved Service Provided]],'Optimax Rates'!$B$2:$H$139,3,FALSE)</f>
        <v>#N/A</v>
      </c>
      <c r="L23" t="str">
        <f>TEXT(Table8[[#This Row],[Date of Service]],"m/dd/yyyy ")&amp;" "&amp;TEXT(Table8[[#This Row],[Time In HH:MM AM/PM]],"hh:mm")</f>
        <v>1/00/1900  00:00</v>
      </c>
      <c r="M23" t="str">
        <f>TEXT(Table8[[#This Row],[Date of Service]],"m/dd/yyyy ")&amp;" "&amp;TEXT(Table8[[#This Row],[Time Out HH:MM AM/PM]],"hh:mm")</f>
        <v>1/00/1900  00:00</v>
      </c>
      <c r="N23" t="b" cm="1">
        <f t="array" ref="N23">SUMPRODUCT((Table8[[#This Row],[Formula3]]&lt;$M$8:$M$71)*(Table8[[#This Row],[Formula4]]&gt;=$L$8:$L$71))&gt;1</f>
        <v>0</v>
      </c>
      <c r="O23" s="75">
        <f>Table8[[#This Row],[Time Out HH:MM AM/PM]]-Table8[[#This Row],[Time In HH:MM AM/PM]]</f>
        <v>0</v>
      </c>
      <c r="P23" s="76" t="str">
        <f>TEXT(Table8[[#This Row],[Formula 1]],"HH:MM")</f>
        <v>00:00</v>
      </c>
      <c r="Q23" s="76" t="str">
        <f>LEFT(Table8[[#This Row],[Formula 2]],SEARCH(":",Table8[[#This Row],[Formula 2]])-1)</f>
        <v>00</v>
      </c>
      <c r="R23" s="76" t="str">
        <f>RIGHT(Table8[[#This Row],[Formula 2]],SEARCH(":",Table8[[#This Row],[Formula 2]])-1)</f>
        <v>00</v>
      </c>
      <c r="S23" s="76">
        <f>Table8[[#This Row],[Hours]]*60+Table8[[#This Row],[Minutes]]</f>
        <v>0</v>
      </c>
      <c r="T23" s="77" t="str">
        <f>IF(ISBLANK(Table8[[#This Row],[Approved Service Provided]]),"",IF(OR(Table8[[#This Row],[Formula2]]="DAYS",Table8[[#This Row],[Formula2]]="TRIP"),1,ROUNDDOWN((Table8[[#This Row],[Total Minutes]]+7)/15,0)))</f>
        <v/>
      </c>
      <c r="U23" s="85" t="str">
        <f>IF(ISBLANK(Table8[[#This Row],[Approved Service Provided]]),"",Table8[[#This Row],[Rate1]])</f>
        <v/>
      </c>
      <c r="V23" s="139" t="str">
        <f>IF(Table8[[#This Row],[Rate]]="","",Table8[[#This Row],[Units]]*Table8[[#This Row],[Rate]])</f>
        <v/>
      </c>
      <c r="W23" s="92"/>
      <c r="X23" s="92"/>
      <c r="Y23" s="92"/>
      <c r="Z23" s="92"/>
    </row>
    <row r="24" spans="1:33" s="4" customFormat="1" ht="13.5" thickBot="1" x14ac:dyDescent="0.25">
      <c r="A24" s="88"/>
      <c r="B24" s="17"/>
      <c r="C24" s="1"/>
      <c r="D24" s="2"/>
      <c r="E24" s="2"/>
      <c r="F24" s="78">
        <f t="shared" si="0"/>
        <v>0</v>
      </c>
      <c r="G24" s="78">
        <f t="shared" si="1"/>
        <v>0</v>
      </c>
      <c r="H24" t="str">
        <f>IF(Table8[[#This Row],[Waiver]]="State SLS","8"&amp;Table8[[#This Row],[Approved Service Provided]],IF(Table8[[#This Row],[Waiver]]="OBRA","9"&amp;Table8[[#This Row],[Approved Service Provided]],Table8[[#This Row],[SIS]]&amp;Table8[[#This Row],[Approved Service Provided]]))</f>
        <v>0</v>
      </c>
      <c r="I24">
        <f>IF(Table8[[#This Row],[Waiver]]="State SLS",8,IF(Table8[[#This Row],[Waiver]]="OBRA",9,IFERROR(VLOOKUP(Table8[[#This Row],[Combined]],'Optimax Rates'!$B$2:$G$139,4,FALSE),0)))</f>
        <v>0</v>
      </c>
      <c r="J24" t="e">
        <f>IF(Table8[[#This Row],[SISdependent]]=0,VLOOKUP("0"&amp;Table8[[#This Row],[Approved Service Provided]],'Optimax Rates'!$B$2:$H$159,6,FALSE),VLOOKUP(Table8[[#This Row],[Combined]],'Optimax Rates'!$B$1:$G$159,6,FALSE))</f>
        <v>#N/A</v>
      </c>
      <c r="K24" t="e">
        <f>VLOOKUP(Table8[[#This Row],[SISdependent]]&amp;Table8[[#This Row],[Approved Service Provided]],'Optimax Rates'!$B$2:$H$139,3,FALSE)</f>
        <v>#N/A</v>
      </c>
      <c r="L24" t="str">
        <f>TEXT(Table8[[#This Row],[Date of Service]],"m/dd/yyyy ")&amp;" "&amp;TEXT(Table8[[#This Row],[Time In HH:MM AM/PM]],"hh:mm")</f>
        <v>1/00/1900  00:00</v>
      </c>
      <c r="M24" t="str">
        <f>TEXT(Table8[[#This Row],[Date of Service]],"m/dd/yyyy ")&amp;" "&amp;TEXT(Table8[[#This Row],[Time Out HH:MM AM/PM]],"hh:mm")</f>
        <v>1/00/1900  00:00</v>
      </c>
      <c r="N24" t="b" cm="1">
        <f t="array" ref="N24">SUMPRODUCT((Table8[[#This Row],[Formula3]]&lt;$M$8:$M$71)*(Table8[[#This Row],[Formula4]]&gt;=$L$8:$L$71))&gt;1</f>
        <v>0</v>
      </c>
      <c r="O24" s="75">
        <f>Table8[[#This Row],[Time Out HH:MM AM/PM]]-Table8[[#This Row],[Time In HH:MM AM/PM]]</f>
        <v>0</v>
      </c>
      <c r="P24" s="76" t="str">
        <f>TEXT(Table8[[#This Row],[Formula 1]],"HH:MM")</f>
        <v>00:00</v>
      </c>
      <c r="Q24" s="76" t="str">
        <f>LEFT(Table8[[#This Row],[Formula 2]],SEARCH(":",Table8[[#This Row],[Formula 2]])-1)</f>
        <v>00</v>
      </c>
      <c r="R24" s="76" t="str">
        <f>RIGHT(Table8[[#This Row],[Formula 2]],SEARCH(":",Table8[[#This Row],[Formula 2]])-1)</f>
        <v>00</v>
      </c>
      <c r="S24" s="76">
        <f>Table8[[#This Row],[Hours]]*60+Table8[[#This Row],[Minutes]]</f>
        <v>0</v>
      </c>
      <c r="T24" s="77" t="str">
        <f>IF(ISBLANK(Table8[[#This Row],[Approved Service Provided]]),"",IF(OR(Table8[[#This Row],[Formula2]]="DAYS",Table8[[#This Row],[Formula2]]="TRIP"),1,ROUNDDOWN((Table8[[#This Row],[Total Minutes]]+7)/15,0)))</f>
        <v/>
      </c>
      <c r="U24" s="85" t="str">
        <f>IF(ISBLANK(Table8[[#This Row],[Approved Service Provided]]),"",Table8[[#This Row],[Rate1]])</f>
        <v/>
      </c>
      <c r="V24" s="139" t="str">
        <f>IF(Table8[[#This Row],[Rate]]="","",Table8[[#This Row],[Units]]*Table8[[#This Row],[Rate]])</f>
        <v/>
      </c>
      <c r="W24" s="92"/>
      <c r="X24" s="92"/>
      <c r="Y24" s="92"/>
      <c r="Z24" s="92"/>
    </row>
    <row r="25" spans="1:33" s="4" customFormat="1" ht="13.5" thickBot="1" x14ac:dyDescent="0.25">
      <c r="A25" s="88"/>
      <c r="B25" s="17"/>
      <c r="C25" s="1"/>
      <c r="D25" s="2"/>
      <c r="E25" s="2"/>
      <c r="F25" s="78">
        <f t="shared" si="0"/>
        <v>0</v>
      </c>
      <c r="G25" s="78">
        <f t="shared" si="1"/>
        <v>0</v>
      </c>
      <c r="H25" t="str">
        <f>IF(Table8[[#This Row],[Waiver]]="State SLS","8"&amp;Table8[[#This Row],[Approved Service Provided]],IF(Table8[[#This Row],[Waiver]]="OBRA","9"&amp;Table8[[#This Row],[Approved Service Provided]],Table8[[#This Row],[SIS]]&amp;Table8[[#This Row],[Approved Service Provided]]))</f>
        <v>0</v>
      </c>
      <c r="I25">
        <f>IF(Table8[[#This Row],[Waiver]]="State SLS",8,IF(Table8[[#This Row],[Waiver]]="OBRA",9,IFERROR(VLOOKUP(Table8[[#This Row],[Combined]],'Optimax Rates'!$B$2:$G$139,4,FALSE),0)))</f>
        <v>0</v>
      </c>
      <c r="J25" t="e">
        <f>IF(Table8[[#This Row],[SISdependent]]=0,VLOOKUP("0"&amp;Table8[[#This Row],[Approved Service Provided]],'Optimax Rates'!$B$2:$H$159,6,FALSE),VLOOKUP(Table8[[#This Row],[Combined]],'Optimax Rates'!$B$1:$G$159,6,FALSE))</f>
        <v>#N/A</v>
      </c>
      <c r="K25" t="e">
        <f>VLOOKUP(Table8[[#This Row],[SISdependent]]&amp;Table8[[#This Row],[Approved Service Provided]],'Optimax Rates'!$B$2:$H$139,3,FALSE)</f>
        <v>#N/A</v>
      </c>
      <c r="L25" t="str">
        <f>TEXT(Table8[[#This Row],[Date of Service]],"m/dd/yyyy ")&amp;" "&amp;TEXT(Table8[[#This Row],[Time In HH:MM AM/PM]],"hh:mm")</f>
        <v>1/00/1900  00:00</v>
      </c>
      <c r="M25" t="str">
        <f>TEXT(Table8[[#This Row],[Date of Service]],"m/dd/yyyy ")&amp;" "&amp;TEXT(Table8[[#This Row],[Time Out HH:MM AM/PM]],"hh:mm")</f>
        <v>1/00/1900  00:00</v>
      </c>
      <c r="N25" t="b" cm="1">
        <f t="array" ref="N25">SUMPRODUCT((Table8[[#This Row],[Formula3]]&lt;$M$8:$M$71)*(Table8[[#This Row],[Formula4]]&gt;=$L$8:$L$71))&gt;1</f>
        <v>0</v>
      </c>
      <c r="O25" s="75">
        <f>Table8[[#This Row],[Time Out HH:MM AM/PM]]-Table8[[#This Row],[Time In HH:MM AM/PM]]</f>
        <v>0</v>
      </c>
      <c r="P25" s="76" t="str">
        <f>TEXT(Table8[[#This Row],[Formula 1]],"HH:MM")</f>
        <v>00:00</v>
      </c>
      <c r="Q25" s="76" t="str">
        <f>LEFT(Table8[[#This Row],[Formula 2]],SEARCH(":",Table8[[#This Row],[Formula 2]])-1)</f>
        <v>00</v>
      </c>
      <c r="R25" s="76" t="str">
        <f>RIGHT(Table8[[#This Row],[Formula 2]],SEARCH(":",Table8[[#This Row],[Formula 2]])-1)</f>
        <v>00</v>
      </c>
      <c r="S25" s="76">
        <f>Table8[[#This Row],[Hours]]*60+Table8[[#This Row],[Minutes]]</f>
        <v>0</v>
      </c>
      <c r="T25" s="77" t="str">
        <f>IF(ISBLANK(Table8[[#This Row],[Approved Service Provided]]),"",IF(OR(Table8[[#This Row],[Formula2]]="DAYS",Table8[[#This Row],[Formula2]]="TRIP"),1,ROUNDDOWN((Table8[[#This Row],[Total Minutes]]+7)/15,0)))</f>
        <v/>
      </c>
      <c r="U25" s="85" t="str">
        <f>IF(ISBLANK(Table8[[#This Row],[Approved Service Provided]]),"",Table8[[#This Row],[Rate1]])</f>
        <v/>
      </c>
      <c r="V25" s="139" t="str">
        <f>IF(Table8[[#This Row],[Rate]]="","",Table8[[#This Row],[Units]]*Table8[[#This Row],[Rate]])</f>
        <v/>
      </c>
      <c r="W25" s="92"/>
      <c r="X25" s="92"/>
      <c r="Y25" s="92"/>
      <c r="Z25" s="92"/>
    </row>
    <row r="26" spans="1:33" s="4" customFormat="1" ht="13.5" thickBot="1" x14ac:dyDescent="0.25">
      <c r="A26" s="88"/>
      <c r="B26" s="17"/>
      <c r="C26" s="1"/>
      <c r="D26" s="2"/>
      <c r="E26" s="2"/>
      <c r="F26" s="78">
        <f t="shared" si="0"/>
        <v>0</v>
      </c>
      <c r="G26" s="78">
        <f t="shared" si="1"/>
        <v>0</v>
      </c>
      <c r="H26" t="str">
        <f>IF(Table8[[#This Row],[Waiver]]="State SLS","8"&amp;Table8[[#This Row],[Approved Service Provided]],IF(Table8[[#This Row],[Waiver]]="OBRA","9"&amp;Table8[[#This Row],[Approved Service Provided]],Table8[[#This Row],[SIS]]&amp;Table8[[#This Row],[Approved Service Provided]]))</f>
        <v>0</v>
      </c>
      <c r="I26">
        <f>IF(Table8[[#This Row],[Waiver]]="State SLS",8,IF(Table8[[#This Row],[Waiver]]="OBRA",9,IFERROR(VLOOKUP(Table8[[#This Row],[Combined]],'Optimax Rates'!$B$2:$G$139,4,FALSE),0)))</f>
        <v>0</v>
      </c>
      <c r="J26" t="e">
        <f>IF(Table8[[#This Row],[SISdependent]]=0,VLOOKUP("0"&amp;Table8[[#This Row],[Approved Service Provided]],'Optimax Rates'!$B$2:$H$159,6,FALSE),VLOOKUP(Table8[[#This Row],[Combined]],'Optimax Rates'!$B$1:$G$159,6,FALSE))</f>
        <v>#N/A</v>
      </c>
      <c r="K26" t="e">
        <f>VLOOKUP(Table8[[#This Row],[SISdependent]]&amp;Table8[[#This Row],[Approved Service Provided]],'Optimax Rates'!$B$2:$H$139,3,FALSE)</f>
        <v>#N/A</v>
      </c>
      <c r="L26" t="str">
        <f>TEXT(Table8[[#This Row],[Date of Service]],"m/dd/yyyy ")&amp;" "&amp;TEXT(Table8[[#This Row],[Time In HH:MM AM/PM]],"hh:mm")</f>
        <v>1/00/1900  00:00</v>
      </c>
      <c r="M26" t="str">
        <f>TEXT(Table8[[#This Row],[Date of Service]],"m/dd/yyyy ")&amp;" "&amp;TEXT(Table8[[#This Row],[Time Out HH:MM AM/PM]],"hh:mm")</f>
        <v>1/00/1900  00:00</v>
      </c>
      <c r="N26" t="b" cm="1">
        <f t="array" ref="N26">SUMPRODUCT((Table8[[#This Row],[Formula3]]&lt;$M$8:$M$71)*(Table8[[#This Row],[Formula4]]&gt;=$L$8:$L$71))&gt;1</f>
        <v>0</v>
      </c>
      <c r="O26" s="75">
        <f>Table8[[#This Row],[Time Out HH:MM AM/PM]]-Table8[[#This Row],[Time In HH:MM AM/PM]]</f>
        <v>0</v>
      </c>
      <c r="P26" s="76" t="str">
        <f>TEXT(Table8[[#This Row],[Formula 1]],"HH:MM")</f>
        <v>00:00</v>
      </c>
      <c r="Q26" s="76" t="str">
        <f>LEFT(Table8[[#This Row],[Formula 2]],SEARCH(":",Table8[[#This Row],[Formula 2]])-1)</f>
        <v>00</v>
      </c>
      <c r="R26" s="76" t="str">
        <f>RIGHT(Table8[[#This Row],[Formula 2]],SEARCH(":",Table8[[#This Row],[Formula 2]])-1)</f>
        <v>00</v>
      </c>
      <c r="S26" s="76">
        <f>Table8[[#This Row],[Hours]]*60+Table8[[#This Row],[Minutes]]</f>
        <v>0</v>
      </c>
      <c r="T26" s="77" t="str">
        <f>IF(ISBLANK(Table8[[#This Row],[Approved Service Provided]]),"",IF(OR(Table8[[#This Row],[Formula2]]="DAYS",Table8[[#This Row],[Formula2]]="TRIP"),1,ROUNDDOWN((Table8[[#This Row],[Total Minutes]]+7)/15,0)))</f>
        <v/>
      </c>
      <c r="U26" s="85" t="str">
        <f>IF(ISBLANK(Table8[[#This Row],[Approved Service Provided]]),"",Table8[[#This Row],[Rate1]])</f>
        <v/>
      </c>
      <c r="V26" s="139" t="str">
        <f>IF(Table8[[#This Row],[Rate]]="","",Table8[[#This Row],[Units]]*Table8[[#This Row],[Rate]])</f>
        <v/>
      </c>
      <c r="W26" s="92"/>
      <c r="X26" s="92"/>
      <c r="Y26" s="92"/>
      <c r="Z26" s="92"/>
    </row>
    <row r="27" spans="1:33" s="4" customFormat="1" ht="14.25" customHeight="1" thickBot="1" x14ac:dyDescent="0.25">
      <c r="A27" s="88"/>
      <c r="B27" s="17"/>
      <c r="C27" s="1"/>
      <c r="D27" s="2"/>
      <c r="E27" s="2"/>
      <c r="F27" s="78">
        <f t="shared" si="0"/>
        <v>0</v>
      </c>
      <c r="G27" s="78">
        <f t="shared" si="1"/>
        <v>0</v>
      </c>
      <c r="H27" t="str">
        <f>IF(Table8[[#This Row],[Waiver]]="State SLS","8"&amp;Table8[[#This Row],[Approved Service Provided]],IF(Table8[[#This Row],[Waiver]]="OBRA","9"&amp;Table8[[#This Row],[Approved Service Provided]],Table8[[#This Row],[SIS]]&amp;Table8[[#This Row],[Approved Service Provided]]))</f>
        <v>0</v>
      </c>
      <c r="I27">
        <f>IF(Table8[[#This Row],[Waiver]]="State SLS",8,IF(Table8[[#This Row],[Waiver]]="OBRA",9,IFERROR(VLOOKUP(Table8[[#This Row],[Combined]],'Optimax Rates'!$B$2:$G$139,4,FALSE),0)))</f>
        <v>0</v>
      </c>
      <c r="J27" t="e">
        <f>IF(Table8[[#This Row],[SISdependent]]=0,VLOOKUP("0"&amp;Table8[[#This Row],[Approved Service Provided]],'Optimax Rates'!$B$2:$H$159,6,FALSE),VLOOKUP(Table8[[#This Row],[Combined]],'Optimax Rates'!$B$1:$G$159,6,FALSE))</f>
        <v>#N/A</v>
      </c>
      <c r="K27" t="e">
        <f>VLOOKUP(Table8[[#This Row],[SISdependent]]&amp;Table8[[#This Row],[Approved Service Provided]],'Optimax Rates'!$B$2:$H$139,3,FALSE)</f>
        <v>#N/A</v>
      </c>
      <c r="L27" t="str">
        <f>TEXT(Table8[[#This Row],[Date of Service]],"m/dd/yyyy ")&amp;" "&amp;TEXT(Table8[[#This Row],[Time In HH:MM AM/PM]],"hh:mm")</f>
        <v>1/00/1900  00:00</v>
      </c>
      <c r="M27" t="str">
        <f>TEXT(Table8[[#This Row],[Date of Service]],"m/dd/yyyy ")&amp;" "&amp;TEXT(Table8[[#This Row],[Time Out HH:MM AM/PM]],"hh:mm")</f>
        <v>1/00/1900  00:00</v>
      </c>
      <c r="N27" t="b" cm="1">
        <f t="array" ref="N27">SUMPRODUCT((Table8[[#This Row],[Formula3]]&lt;$M$8:$M$71)*(Table8[[#This Row],[Formula4]]&gt;=$L$8:$L$71))&gt;1</f>
        <v>0</v>
      </c>
      <c r="O27" s="75">
        <f>Table8[[#This Row],[Time Out HH:MM AM/PM]]-Table8[[#This Row],[Time In HH:MM AM/PM]]</f>
        <v>0</v>
      </c>
      <c r="P27" s="76" t="str">
        <f>TEXT(Table8[[#This Row],[Formula 1]],"HH:MM")</f>
        <v>00:00</v>
      </c>
      <c r="Q27" s="76" t="str">
        <f>LEFT(Table8[[#This Row],[Formula 2]],SEARCH(":",Table8[[#This Row],[Formula 2]])-1)</f>
        <v>00</v>
      </c>
      <c r="R27" s="76" t="str">
        <f>RIGHT(Table8[[#This Row],[Formula 2]],SEARCH(":",Table8[[#This Row],[Formula 2]])-1)</f>
        <v>00</v>
      </c>
      <c r="S27" s="76">
        <f>Table8[[#This Row],[Hours]]*60+Table8[[#This Row],[Minutes]]</f>
        <v>0</v>
      </c>
      <c r="T27" s="77" t="str">
        <f>IF(ISBLANK(Table8[[#This Row],[Approved Service Provided]]),"",IF(OR(Table8[[#This Row],[Formula2]]="DAYS",Table8[[#This Row],[Formula2]]="TRIP"),1,ROUNDDOWN((Table8[[#This Row],[Total Minutes]]+7)/15,0)))</f>
        <v/>
      </c>
      <c r="U27" s="85" t="str">
        <f>IF(ISBLANK(Table8[[#This Row],[Approved Service Provided]]),"",Table8[[#This Row],[Rate1]])</f>
        <v/>
      </c>
      <c r="V27" s="139" t="str">
        <f>IF(Table8[[#This Row],[Rate]]="","",Table8[[#This Row],[Units]]*Table8[[#This Row],[Rate]])</f>
        <v/>
      </c>
      <c r="W27" s="92"/>
      <c r="X27" s="92"/>
      <c r="Y27" s="92"/>
      <c r="Z27" s="92"/>
    </row>
    <row r="28" spans="1:33" s="4" customFormat="1" ht="13.5" thickBot="1" x14ac:dyDescent="0.25">
      <c r="A28" s="88"/>
      <c r="B28" s="17"/>
      <c r="C28" s="1"/>
      <c r="D28" s="2"/>
      <c r="E28" s="2"/>
      <c r="F28" s="78">
        <f t="shared" si="0"/>
        <v>0</v>
      </c>
      <c r="G28" s="78">
        <f t="shared" si="1"/>
        <v>0</v>
      </c>
      <c r="H28" t="str">
        <f>IF(Table8[[#This Row],[Waiver]]="State SLS","8"&amp;Table8[[#This Row],[Approved Service Provided]],IF(Table8[[#This Row],[Waiver]]="OBRA","9"&amp;Table8[[#This Row],[Approved Service Provided]],Table8[[#This Row],[SIS]]&amp;Table8[[#This Row],[Approved Service Provided]]))</f>
        <v>0</v>
      </c>
      <c r="I28">
        <f>IF(Table8[[#This Row],[Waiver]]="State SLS",8,IF(Table8[[#This Row],[Waiver]]="OBRA",9,IFERROR(VLOOKUP(Table8[[#This Row],[Combined]],'Optimax Rates'!$B$2:$G$139,4,FALSE),0)))</f>
        <v>0</v>
      </c>
      <c r="J28" t="e">
        <f>IF(Table8[[#This Row],[SISdependent]]=0,VLOOKUP("0"&amp;Table8[[#This Row],[Approved Service Provided]],'Optimax Rates'!$B$2:$H$159,6,FALSE),VLOOKUP(Table8[[#This Row],[Combined]],'Optimax Rates'!$B$1:$G$159,6,FALSE))</f>
        <v>#N/A</v>
      </c>
      <c r="K28" t="e">
        <f>VLOOKUP(Table8[[#This Row],[SISdependent]]&amp;Table8[[#This Row],[Approved Service Provided]],'Optimax Rates'!$B$2:$H$139,3,FALSE)</f>
        <v>#N/A</v>
      </c>
      <c r="L28" t="str">
        <f>TEXT(Table8[[#This Row],[Date of Service]],"m/dd/yyyy ")&amp;" "&amp;TEXT(Table8[[#This Row],[Time In HH:MM AM/PM]],"hh:mm")</f>
        <v>1/00/1900  00:00</v>
      </c>
      <c r="M28" t="str">
        <f>TEXT(Table8[[#This Row],[Date of Service]],"m/dd/yyyy ")&amp;" "&amp;TEXT(Table8[[#This Row],[Time Out HH:MM AM/PM]],"hh:mm")</f>
        <v>1/00/1900  00:00</v>
      </c>
      <c r="N28" t="b" cm="1">
        <f t="array" ref="N28">SUMPRODUCT((Table8[[#This Row],[Formula3]]&lt;$M$8:$M$71)*(Table8[[#This Row],[Formula4]]&gt;=$L$8:$L$71))&gt;1</f>
        <v>0</v>
      </c>
      <c r="O28" s="75">
        <f>Table8[[#This Row],[Time Out HH:MM AM/PM]]-Table8[[#This Row],[Time In HH:MM AM/PM]]</f>
        <v>0</v>
      </c>
      <c r="P28" s="76" t="str">
        <f>TEXT(Table8[[#This Row],[Formula 1]],"HH:MM")</f>
        <v>00:00</v>
      </c>
      <c r="Q28" s="76" t="str">
        <f>LEFT(Table8[[#This Row],[Formula 2]],SEARCH(":",Table8[[#This Row],[Formula 2]])-1)</f>
        <v>00</v>
      </c>
      <c r="R28" s="76" t="str">
        <f>RIGHT(Table8[[#This Row],[Formula 2]],SEARCH(":",Table8[[#This Row],[Formula 2]])-1)</f>
        <v>00</v>
      </c>
      <c r="S28" s="76">
        <f>Table8[[#This Row],[Hours]]*60+Table8[[#This Row],[Minutes]]</f>
        <v>0</v>
      </c>
      <c r="T28" s="77" t="str">
        <f>IF(ISBLANK(Table8[[#This Row],[Approved Service Provided]]),"",IF(OR(Table8[[#This Row],[Formula2]]="DAYS",Table8[[#This Row],[Formula2]]="TRIP"),1,ROUNDDOWN((Table8[[#This Row],[Total Minutes]]+7)/15,0)))</f>
        <v/>
      </c>
      <c r="U28" s="85" t="str">
        <f>IF(ISBLANK(Table8[[#This Row],[Approved Service Provided]]),"",Table8[[#This Row],[Rate1]])</f>
        <v/>
      </c>
      <c r="V28" s="139" t="str">
        <f>IF(Table8[[#This Row],[Rate]]="","",Table8[[#This Row],[Units]]*Table8[[#This Row],[Rate]])</f>
        <v/>
      </c>
      <c r="W28" s="92"/>
      <c r="X28" s="92"/>
      <c r="Y28" s="92"/>
      <c r="Z28" s="92"/>
    </row>
    <row r="29" spans="1:33" s="4" customFormat="1" ht="13.5" thickBot="1" x14ac:dyDescent="0.25">
      <c r="A29" s="88"/>
      <c r="B29" s="17"/>
      <c r="C29" s="1"/>
      <c r="D29" s="2"/>
      <c r="E29" s="2"/>
      <c r="F29" s="78">
        <f t="shared" si="0"/>
        <v>0</v>
      </c>
      <c r="G29" s="78">
        <f t="shared" si="1"/>
        <v>0</v>
      </c>
      <c r="H29" t="str">
        <f>IF(Table8[[#This Row],[Waiver]]="State SLS","8"&amp;Table8[[#This Row],[Approved Service Provided]],IF(Table8[[#This Row],[Waiver]]="OBRA","9"&amp;Table8[[#This Row],[Approved Service Provided]],Table8[[#This Row],[SIS]]&amp;Table8[[#This Row],[Approved Service Provided]]))</f>
        <v>0</v>
      </c>
      <c r="I29">
        <f>IF(Table8[[#This Row],[Waiver]]="State SLS",8,IF(Table8[[#This Row],[Waiver]]="OBRA",9,IFERROR(VLOOKUP(Table8[[#This Row],[Combined]],'Optimax Rates'!$B$2:$G$139,4,FALSE),0)))</f>
        <v>0</v>
      </c>
      <c r="J29" t="e">
        <f>IF(Table8[[#This Row],[SISdependent]]=0,VLOOKUP("0"&amp;Table8[[#This Row],[Approved Service Provided]],'Optimax Rates'!$B$2:$H$159,6,FALSE),VLOOKUP(Table8[[#This Row],[Combined]],'Optimax Rates'!$B$1:$G$159,6,FALSE))</f>
        <v>#N/A</v>
      </c>
      <c r="K29" t="e">
        <f>VLOOKUP(Table8[[#This Row],[SISdependent]]&amp;Table8[[#This Row],[Approved Service Provided]],'Optimax Rates'!$B$2:$H$139,3,FALSE)</f>
        <v>#N/A</v>
      </c>
      <c r="L29" t="str">
        <f>TEXT(Table8[[#This Row],[Date of Service]],"m/dd/yyyy ")&amp;" "&amp;TEXT(Table8[[#This Row],[Time In HH:MM AM/PM]],"hh:mm")</f>
        <v>1/00/1900  00:00</v>
      </c>
      <c r="M29" t="str">
        <f>TEXT(Table8[[#This Row],[Date of Service]],"m/dd/yyyy ")&amp;" "&amp;TEXT(Table8[[#This Row],[Time Out HH:MM AM/PM]],"hh:mm")</f>
        <v>1/00/1900  00:00</v>
      </c>
      <c r="N29" t="b" cm="1">
        <f t="array" ref="N29">SUMPRODUCT((Table8[[#This Row],[Formula3]]&lt;$M$8:$M$71)*(Table8[[#This Row],[Formula4]]&gt;=$L$8:$L$71))&gt;1</f>
        <v>0</v>
      </c>
      <c r="O29" s="75">
        <f>Table8[[#This Row],[Time Out HH:MM AM/PM]]-Table8[[#This Row],[Time In HH:MM AM/PM]]</f>
        <v>0</v>
      </c>
      <c r="P29" s="76" t="str">
        <f>TEXT(Table8[[#This Row],[Formula 1]],"HH:MM")</f>
        <v>00:00</v>
      </c>
      <c r="Q29" s="76" t="str">
        <f>LEFT(Table8[[#This Row],[Formula 2]],SEARCH(":",Table8[[#This Row],[Formula 2]])-1)</f>
        <v>00</v>
      </c>
      <c r="R29" s="76" t="str">
        <f>RIGHT(Table8[[#This Row],[Formula 2]],SEARCH(":",Table8[[#This Row],[Formula 2]])-1)</f>
        <v>00</v>
      </c>
      <c r="S29" s="76">
        <f>Table8[[#This Row],[Hours]]*60+Table8[[#This Row],[Minutes]]</f>
        <v>0</v>
      </c>
      <c r="T29" s="77" t="str">
        <f>IF(ISBLANK(Table8[[#This Row],[Approved Service Provided]]),"",IF(OR(Table8[[#This Row],[Formula2]]="DAYS",Table8[[#This Row],[Formula2]]="TRIP"),1,ROUNDDOWN((Table8[[#This Row],[Total Minutes]]+7)/15,0)))</f>
        <v/>
      </c>
      <c r="U29" s="85" t="str">
        <f>IF(ISBLANK(Table8[[#This Row],[Approved Service Provided]]),"",Table8[[#This Row],[Rate1]])</f>
        <v/>
      </c>
      <c r="V29" s="139" t="str">
        <f>IF(Table8[[#This Row],[Rate]]="","",Table8[[#This Row],[Units]]*Table8[[#This Row],[Rate]])</f>
        <v/>
      </c>
      <c r="W29" s="92"/>
      <c r="X29" s="92"/>
      <c r="Y29" s="92"/>
      <c r="Z29" s="92"/>
    </row>
    <row r="30" spans="1:33" s="3" customFormat="1" ht="13.5" thickBot="1" x14ac:dyDescent="0.25">
      <c r="A30" s="88"/>
      <c r="B30" s="17"/>
      <c r="C30" s="1"/>
      <c r="D30" s="2"/>
      <c r="E30" s="2"/>
      <c r="F30" s="78">
        <f t="shared" si="0"/>
        <v>0</v>
      </c>
      <c r="G30" s="78">
        <f t="shared" si="1"/>
        <v>0</v>
      </c>
      <c r="H30" t="str">
        <f>IF(Table8[[#This Row],[Waiver]]="State SLS","8"&amp;Table8[[#This Row],[Approved Service Provided]],IF(Table8[[#This Row],[Waiver]]="OBRA","9"&amp;Table8[[#This Row],[Approved Service Provided]],Table8[[#This Row],[SIS]]&amp;Table8[[#This Row],[Approved Service Provided]]))</f>
        <v>0</v>
      </c>
      <c r="I30">
        <f>IF(Table8[[#This Row],[Waiver]]="State SLS",8,IF(Table8[[#This Row],[Waiver]]="OBRA",9,IFERROR(VLOOKUP(Table8[[#This Row],[Combined]],'Optimax Rates'!$B$2:$G$139,4,FALSE),0)))</f>
        <v>0</v>
      </c>
      <c r="J30" t="e">
        <f>IF(Table8[[#This Row],[SISdependent]]=0,VLOOKUP("0"&amp;Table8[[#This Row],[Approved Service Provided]],'Optimax Rates'!$B$2:$H$159,6,FALSE),VLOOKUP(Table8[[#This Row],[Combined]],'Optimax Rates'!$B$1:$G$159,6,FALSE))</f>
        <v>#N/A</v>
      </c>
      <c r="K30" t="e">
        <f>VLOOKUP(Table8[[#This Row],[SISdependent]]&amp;Table8[[#This Row],[Approved Service Provided]],'Optimax Rates'!$B$2:$H$139,3,FALSE)</f>
        <v>#N/A</v>
      </c>
      <c r="L30" t="str">
        <f>TEXT(Table8[[#This Row],[Date of Service]],"m/dd/yyyy ")&amp;" "&amp;TEXT(Table8[[#This Row],[Time In HH:MM AM/PM]],"hh:mm")</f>
        <v>1/00/1900  00:00</v>
      </c>
      <c r="M30" t="str">
        <f>TEXT(Table8[[#This Row],[Date of Service]],"m/dd/yyyy ")&amp;" "&amp;TEXT(Table8[[#This Row],[Time Out HH:MM AM/PM]],"hh:mm")</f>
        <v>1/00/1900  00:00</v>
      </c>
      <c r="N30" t="b" cm="1">
        <f t="array" ref="N30">SUMPRODUCT((Table8[[#This Row],[Formula3]]&lt;$M$8:$M$71)*(Table8[[#This Row],[Formula4]]&gt;=$L$8:$L$71))&gt;1</f>
        <v>0</v>
      </c>
      <c r="O30" s="75">
        <f>Table8[[#This Row],[Time Out HH:MM AM/PM]]-Table8[[#This Row],[Time In HH:MM AM/PM]]</f>
        <v>0</v>
      </c>
      <c r="P30" s="76" t="str">
        <f>TEXT(Table8[[#This Row],[Formula 1]],"HH:MM")</f>
        <v>00:00</v>
      </c>
      <c r="Q30" s="76" t="str">
        <f>LEFT(Table8[[#This Row],[Formula 2]],SEARCH(":",Table8[[#This Row],[Formula 2]])-1)</f>
        <v>00</v>
      </c>
      <c r="R30" s="76" t="str">
        <f>RIGHT(Table8[[#This Row],[Formula 2]],SEARCH(":",Table8[[#This Row],[Formula 2]])-1)</f>
        <v>00</v>
      </c>
      <c r="S30" s="76">
        <f>Table8[[#This Row],[Hours]]*60+Table8[[#This Row],[Minutes]]</f>
        <v>0</v>
      </c>
      <c r="T30" s="77" t="str">
        <f>IF(ISBLANK(Table8[[#This Row],[Approved Service Provided]]),"",IF(OR(Table8[[#This Row],[Formula2]]="DAYS",Table8[[#This Row],[Formula2]]="TRIP"),1,ROUNDDOWN((Table8[[#This Row],[Total Minutes]]+7)/15,0)))</f>
        <v/>
      </c>
      <c r="U30" s="85" t="str">
        <f>IF(ISBLANK(Table8[[#This Row],[Approved Service Provided]]),"",Table8[[#This Row],[Rate1]])</f>
        <v/>
      </c>
      <c r="V30" s="139" t="str">
        <f>IF(Table8[[#This Row],[Rate]]="","",Table8[[#This Row],[Units]]*Table8[[#This Row],[Rate]])</f>
        <v/>
      </c>
      <c r="W30" s="92"/>
      <c r="X30" s="92"/>
      <c r="Y30" s="92"/>
      <c r="Z30" s="92"/>
    </row>
    <row r="31" spans="1:33" s="3" customFormat="1" ht="13.5" thickBot="1" x14ac:dyDescent="0.25">
      <c r="A31" s="140"/>
      <c r="B31" s="67"/>
      <c r="C31" s="68"/>
      <c r="D31" s="69"/>
      <c r="E31" s="69"/>
      <c r="F31" s="78">
        <f t="shared" si="0"/>
        <v>0</v>
      </c>
      <c r="G31" s="78">
        <f t="shared" si="1"/>
        <v>0</v>
      </c>
      <c r="H31" t="str">
        <f>IF(Table8[[#This Row],[Waiver]]="State SLS","8"&amp;Table8[[#This Row],[Approved Service Provided]],IF(Table8[[#This Row],[Waiver]]="OBRA","9"&amp;Table8[[#This Row],[Approved Service Provided]],Table8[[#This Row],[SIS]]&amp;Table8[[#This Row],[Approved Service Provided]]))</f>
        <v>0</v>
      </c>
      <c r="I31">
        <f>IF(Table8[[#This Row],[Waiver]]="State SLS",8,IF(Table8[[#This Row],[Waiver]]="OBRA",9,IFERROR(VLOOKUP(Table8[[#This Row],[Combined]],'Optimax Rates'!$B$2:$G$139,4,FALSE),0)))</f>
        <v>0</v>
      </c>
      <c r="J31" t="e">
        <f>IF(Table8[[#This Row],[SISdependent]]=0,VLOOKUP("0"&amp;Table8[[#This Row],[Approved Service Provided]],'Optimax Rates'!$B$2:$H$159,6,FALSE),VLOOKUP(Table8[[#This Row],[Combined]],'Optimax Rates'!$B$1:$G$159,6,FALSE))</f>
        <v>#N/A</v>
      </c>
      <c r="K31" t="e">
        <f>VLOOKUP(Table8[[#This Row],[SISdependent]]&amp;Table8[[#This Row],[Approved Service Provided]],'Optimax Rates'!$B$2:$H$139,3,FALSE)</f>
        <v>#N/A</v>
      </c>
      <c r="L31" t="str">
        <f>TEXT(Table8[[#This Row],[Date of Service]],"m/dd/yyyy ")&amp;" "&amp;TEXT(Table8[[#This Row],[Time In HH:MM AM/PM]],"hh:mm")</f>
        <v>1/00/1900  00:00</v>
      </c>
      <c r="M31" t="str">
        <f>TEXT(Table8[[#This Row],[Date of Service]],"m/dd/yyyy ")&amp;" "&amp;TEXT(Table8[[#This Row],[Time Out HH:MM AM/PM]],"hh:mm")</f>
        <v>1/00/1900  00:00</v>
      </c>
      <c r="N31" t="b" cm="1">
        <f t="array" ref="N31">SUMPRODUCT((Table8[[#This Row],[Formula3]]&lt;$M$8:$M$71)*(Table8[[#This Row],[Formula4]]&gt;=$L$8:$L$71))&gt;1</f>
        <v>0</v>
      </c>
      <c r="O31" s="75">
        <f>Table8[[#This Row],[Time Out HH:MM AM/PM]]-Table8[[#This Row],[Time In HH:MM AM/PM]]</f>
        <v>0</v>
      </c>
      <c r="P31" s="76" t="str">
        <f>TEXT(Table8[[#This Row],[Formula 1]],"HH:MM")</f>
        <v>00:00</v>
      </c>
      <c r="Q31" s="76" t="str">
        <f>LEFT(Table8[[#This Row],[Formula 2]],SEARCH(":",Table8[[#This Row],[Formula 2]])-1)</f>
        <v>00</v>
      </c>
      <c r="R31" s="76" t="str">
        <f>RIGHT(Table8[[#This Row],[Formula 2]],SEARCH(":",Table8[[#This Row],[Formula 2]])-1)</f>
        <v>00</v>
      </c>
      <c r="S31" s="76">
        <f>Table8[[#This Row],[Hours]]*60+Table8[[#This Row],[Minutes]]</f>
        <v>0</v>
      </c>
      <c r="T31" s="77" t="str">
        <f>IF(ISBLANK(Table8[[#This Row],[Approved Service Provided]]),"",IF(OR(Table8[[#This Row],[Formula2]]="DAYS",Table8[[#This Row],[Formula2]]="TRIP"),1,ROUNDDOWN((Table8[[#This Row],[Total Minutes]]+7)/15,0)))</f>
        <v/>
      </c>
      <c r="U31" s="85" t="str">
        <f>IF(ISBLANK(Table8[[#This Row],[Approved Service Provided]]),"",Table8[[#This Row],[Rate1]])</f>
        <v/>
      </c>
      <c r="V31" s="139" t="str">
        <f>IF(Table8[[#This Row],[Rate]]="","",Table8[[#This Row],[Units]]*Table8[[#This Row],[Rate]])</f>
        <v/>
      </c>
      <c r="W31" s="92"/>
      <c r="X31" s="92"/>
      <c r="Y31" s="92"/>
      <c r="Z31" s="92"/>
    </row>
    <row r="32" spans="1:33" s="3" customFormat="1" ht="13.5" thickBot="1" x14ac:dyDescent="0.25">
      <c r="A32" s="140"/>
      <c r="B32" s="67"/>
      <c r="C32" s="68"/>
      <c r="D32" s="69"/>
      <c r="E32" s="69"/>
      <c r="F32" s="78">
        <f t="shared" si="0"/>
        <v>0</v>
      </c>
      <c r="G32" s="78">
        <f t="shared" si="1"/>
        <v>0</v>
      </c>
      <c r="H32" t="str">
        <f>IF(Table8[[#This Row],[Waiver]]="State SLS","8"&amp;Table8[[#This Row],[Approved Service Provided]],IF(Table8[[#This Row],[Waiver]]="OBRA","9"&amp;Table8[[#This Row],[Approved Service Provided]],Table8[[#This Row],[SIS]]&amp;Table8[[#This Row],[Approved Service Provided]]))</f>
        <v>0</v>
      </c>
      <c r="I32">
        <f>IF(Table8[[#This Row],[Waiver]]="State SLS",8,IF(Table8[[#This Row],[Waiver]]="OBRA",9,IFERROR(VLOOKUP(Table8[[#This Row],[Combined]],'Optimax Rates'!$B$2:$G$139,4,FALSE),0)))</f>
        <v>0</v>
      </c>
      <c r="J32" t="e">
        <f>IF(Table8[[#This Row],[SISdependent]]=0,VLOOKUP("0"&amp;Table8[[#This Row],[Approved Service Provided]],'Optimax Rates'!$B$2:$H$159,6,FALSE),VLOOKUP(Table8[[#This Row],[Combined]],'Optimax Rates'!$B$1:$G$159,6,FALSE))</f>
        <v>#N/A</v>
      </c>
      <c r="K32" t="e">
        <f>VLOOKUP(Table8[[#This Row],[SISdependent]]&amp;Table8[[#This Row],[Approved Service Provided]],'Optimax Rates'!$B$2:$H$139,3,FALSE)</f>
        <v>#N/A</v>
      </c>
      <c r="L32" t="str">
        <f>TEXT(Table8[[#This Row],[Date of Service]],"m/dd/yyyy ")&amp;" "&amp;TEXT(Table8[[#This Row],[Time In HH:MM AM/PM]],"hh:mm")</f>
        <v>1/00/1900  00:00</v>
      </c>
      <c r="M32" t="str">
        <f>TEXT(Table8[[#This Row],[Date of Service]],"m/dd/yyyy ")&amp;" "&amp;TEXT(Table8[[#This Row],[Time Out HH:MM AM/PM]],"hh:mm")</f>
        <v>1/00/1900  00:00</v>
      </c>
      <c r="N32" t="b" cm="1">
        <f t="array" ref="N32">SUMPRODUCT((Table8[[#This Row],[Formula3]]&lt;$M$8:$M$71)*(Table8[[#This Row],[Formula4]]&gt;=$L$8:$L$71))&gt;1</f>
        <v>0</v>
      </c>
      <c r="O32" s="75">
        <f>Table8[[#This Row],[Time Out HH:MM AM/PM]]-Table8[[#This Row],[Time In HH:MM AM/PM]]</f>
        <v>0</v>
      </c>
      <c r="P32" s="76" t="str">
        <f>TEXT(Table8[[#This Row],[Formula 1]],"HH:MM")</f>
        <v>00:00</v>
      </c>
      <c r="Q32" s="76" t="str">
        <f>LEFT(Table8[[#This Row],[Formula 2]],SEARCH(":",Table8[[#This Row],[Formula 2]])-1)</f>
        <v>00</v>
      </c>
      <c r="R32" s="76" t="str">
        <f>RIGHT(Table8[[#This Row],[Formula 2]],SEARCH(":",Table8[[#This Row],[Formula 2]])-1)</f>
        <v>00</v>
      </c>
      <c r="S32" s="76">
        <f>Table8[[#This Row],[Hours]]*60+Table8[[#This Row],[Minutes]]</f>
        <v>0</v>
      </c>
      <c r="T32" s="77" t="str">
        <f>IF(ISBLANK(Table8[[#This Row],[Approved Service Provided]]),"",IF(OR(Table8[[#This Row],[Formula2]]="DAYS",Table8[[#This Row],[Formula2]]="TRIP"),1,ROUNDDOWN((Table8[[#This Row],[Total Minutes]]+7)/15,0)))</f>
        <v/>
      </c>
      <c r="U32" s="85" t="str">
        <f>IF(ISBLANK(Table8[[#This Row],[Approved Service Provided]]),"",Table8[[#This Row],[Rate1]])</f>
        <v/>
      </c>
      <c r="V32" s="139" t="str">
        <f>IF(Table8[[#This Row],[Rate]]="","",Table8[[#This Row],[Units]]*Table8[[#This Row],[Rate]])</f>
        <v/>
      </c>
      <c r="W32" s="92"/>
      <c r="X32" s="92"/>
      <c r="Y32" s="92"/>
      <c r="Z32" s="92"/>
    </row>
    <row r="33" spans="1:27" s="3" customFormat="1" x14ac:dyDescent="0.2">
      <c r="A33" s="140"/>
      <c r="B33" s="67"/>
      <c r="C33" s="68"/>
      <c r="D33" s="69"/>
      <c r="E33" s="69"/>
      <c r="F33" s="78">
        <f t="shared" si="0"/>
        <v>0</v>
      </c>
      <c r="G33" s="78">
        <f t="shared" si="1"/>
        <v>0</v>
      </c>
      <c r="H33" t="str">
        <f>IF(Table8[[#This Row],[Waiver]]="State SLS","8"&amp;Table8[[#This Row],[Approved Service Provided]],IF(Table8[[#This Row],[Waiver]]="OBRA","9"&amp;Table8[[#This Row],[Approved Service Provided]],Table8[[#This Row],[SIS]]&amp;Table8[[#This Row],[Approved Service Provided]]))</f>
        <v>0</v>
      </c>
      <c r="I33">
        <f>IF(Table8[[#This Row],[Waiver]]="State SLS",8,IF(Table8[[#This Row],[Waiver]]="OBRA",9,IFERROR(VLOOKUP(Table8[[#This Row],[Combined]],'Optimax Rates'!$B$2:$G$139,4,FALSE),0)))</f>
        <v>0</v>
      </c>
      <c r="J33" t="e">
        <f>IF(Table8[[#This Row],[SISdependent]]=0,VLOOKUP("0"&amp;Table8[[#This Row],[Approved Service Provided]],'Optimax Rates'!$B$2:$H$159,6,FALSE),VLOOKUP(Table8[[#This Row],[Combined]],'Optimax Rates'!$B$1:$G$159,6,FALSE))</f>
        <v>#N/A</v>
      </c>
      <c r="K33" t="e">
        <f>VLOOKUP(Table8[[#This Row],[SISdependent]]&amp;Table8[[#This Row],[Approved Service Provided]],'Optimax Rates'!$B$2:$H$139,3,FALSE)</f>
        <v>#N/A</v>
      </c>
      <c r="L33" t="str">
        <f>TEXT(Table8[[#This Row],[Date of Service]],"m/dd/yyyy ")&amp;" "&amp;TEXT(Table8[[#This Row],[Time In HH:MM AM/PM]],"hh:mm")</f>
        <v>1/00/1900  00:00</v>
      </c>
      <c r="M33" t="str">
        <f>TEXT(Table8[[#This Row],[Date of Service]],"m/dd/yyyy ")&amp;" "&amp;TEXT(Table8[[#This Row],[Time Out HH:MM AM/PM]],"hh:mm")</f>
        <v>1/00/1900  00:00</v>
      </c>
      <c r="N33" t="b" cm="1">
        <f t="array" ref="N33">SUMPRODUCT((Table8[[#This Row],[Formula3]]&lt;$M$8:$M$71)*(Table8[[#This Row],[Formula4]]&gt;=$L$8:$L$71))&gt;1</f>
        <v>0</v>
      </c>
      <c r="O33" s="75">
        <f>Table8[[#This Row],[Time Out HH:MM AM/PM]]-Table8[[#This Row],[Time In HH:MM AM/PM]]</f>
        <v>0</v>
      </c>
      <c r="P33" s="76" t="str">
        <f>TEXT(Table8[[#This Row],[Formula 1]],"HH:MM")</f>
        <v>00:00</v>
      </c>
      <c r="Q33" s="76" t="str">
        <f>LEFT(Table8[[#This Row],[Formula 2]],SEARCH(":",Table8[[#This Row],[Formula 2]])-1)</f>
        <v>00</v>
      </c>
      <c r="R33" s="76" t="str">
        <f>RIGHT(Table8[[#This Row],[Formula 2]],SEARCH(":",Table8[[#This Row],[Formula 2]])-1)</f>
        <v>00</v>
      </c>
      <c r="S33" s="76">
        <f>Table8[[#This Row],[Hours]]*60+Table8[[#This Row],[Minutes]]</f>
        <v>0</v>
      </c>
      <c r="T33" s="77" t="str">
        <f>IF(ISBLANK(Table8[[#This Row],[Approved Service Provided]]),"",IF(OR(Table8[[#This Row],[Formula2]]="DAYS",Table8[[#This Row],[Formula2]]="TRIP"),1,ROUNDDOWN((Table8[[#This Row],[Total Minutes]]+7)/15,0)))</f>
        <v/>
      </c>
      <c r="U33" s="85" t="str">
        <f>IF(ISBLANK(Table8[[#This Row],[Approved Service Provided]]),"",Table8[[#This Row],[Rate1]])</f>
        <v/>
      </c>
      <c r="V33" s="139" t="str">
        <f>IF(Table8[[#This Row],[Rate]]="","",Table8[[#This Row],[Units]]*Table8[[#This Row],[Rate]])</f>
        <v/>
      </c>
      <c r="W33" s="92"/>
      <c r="X33" s="92"/>
      <c r="Y33" s="92"/>
      <c r="Z33" s="92"/>
    </row>
    <row r="34" spans="1:27" s="3" customFormat="1" ht="13.5" hidden="1" thickBot="1" x14ac:dyDescent="0.25">
      <c r="A34" s="88"/>
      <c r="B34" s="17"/>
      <c r="C34" s="1"/>
      <c r="D34" s="2"/>
      <c r="E34" s="2"/>
      <c r="F34" s="78">
        <f t="shared" si="0"/>
        <v>0</v>
      </c>
      <c r="G34" s="78">
        <f t="shared" si="1"/>
        <v>0</v>
      </c>
      <c r="H34" t="str">
        <f>IF(Table8[[#This Row],[Waiver]]="State SLS","8"&amp;Table8[[#This Row],[Approved Service Provided]],IF(Table8[[#This Row],[Waiver]]="OBRA","9"&amp;Table8[[#This Row],[Approved Service Provided]],Table8[[#This Row],[SIS]]&amp;Table8[[#This Row],[Approved Service Provided]]))</f>
        <v>0</v>
      </c>
      <c r="I34">
        <f>IF(Table8[[#This Row],[Waiver]]="State SLS",8,IF(Table8[[#This Row],[Waiver]]="OBRA",9,IFERROR(VLOOKUP(Table8[[#This Row],[Combined]],'Optimax Rates'!$B$2:$G$139,4,FALSE),0)))</f>
        <v>0</v>
      </c>
      <c r="J34" t="e">
        <f>IF(Table8[[#This Row],[SISdependent]]=0,VLOOKUP("0"&amp;Table8[[#This Row],[Approved Service Provided]],'Optimax Rates'!$B$2:$H$159,6,FALSE),VLOOKUP(Table8[[#This Row],[Combined]],'Optimax Rates'!$B$1:$G$159,6,FALSE))</f>
        <v>#N/A</v>
      </c>
      <c r="K34" t="e">
        <f>VLOOKUP(Table8[[#This Row],[SISdependent]]&amp;Table8[[#This Row],[Approved Service Provided]],'Optimax Rates'!$B$2:$H$139,3,FALSE)</f>
        <v>#N/A</v>
      </c>
      <c r="L34" t="str">
        <f>TEXT(Table8[[#This Row],[Date of Service]],"m/dd/yyyy ")&amp;" "&amp;TEXT(Table8[[#This Row],[Time In HH:MM AM/PM]],"hh:mm")</f>
        <v>1/00/1900  00:00</v>
      </c>
      <c r="M34" t="str">
        <f>TEXT(Table8[[#This Row],[Date of Service]],"m/dd/yyyy ")&amp;" "&amp;TEXT(Table8[[#This Row],[Time Out HH:MM AM/PM]],"hh:mm")</f>
        <v>1/00/1900  00:00</v>
      </c>
      <c r="N34" t="b" cm="1">
        <f t="array" ref="N34">SUMPRODUCT((Table8[[#This Row],[Formula3]]&lt;$M$8:$M$71)*(Table8[[#This Row],[Formula4]]&gt;=$L$8:$L$71))&gt;1</f>
        <v>0</v>
      </c>
      <c r="O34" s="75">
        <f>Table8[[#This Row],[Time Out HH:MM AM/PM]]-Table8[[#This Row],[Time In HH:MM AM/PM]]</f>
        <v>0</v>
      </c>
      <c r="P34" s="76" t="str">
        <f>TEXT(Table8[[#This Row],[Formula 1]],"HH:MM")</f>
        <v>00:00</v>
      </c>
      <c r="Q34" s="76" t="str">
        <f>LEFT(Table8[[#This Row],[Formula 2]],SEARCH(":",Table8[[#This Row],[Formula 2]])-1)</f>
        <v>00</v>
      </c>
      <c r="R34" s="76" t="str">
        <f>RIGHT(Table8[[#This Row],[Formula 2]],SEARCH(":",Table8[[#This Row],[Formula 2]])-1)</f>
        <v>00</v>
      </c>
      <c r="S34" s="76">
        <f>Table8[[#This Row],[Hours]]*60+Table8[[#This Row],[Minutes]]</f>
        <v>0</v>
      </c>
      <c r="T34" s="77" t="str">
        <f>IF(ISBLANK(Table8[[#This Row],[Approved Service Provided]]),"",IF(OR(Table8[[#This Row],[Formula2]]="DAYS",Table8[[#This Row],[Formula2]]="TRIP"),1,ROUNDDOWN((Table8[[#This Row],[Total Minutes]]+7)/15,0)))</f>
        <v/>
      </c>
      <c r="U34" s="85" t="str">
        <f>IF(ISBLANK(Table8[[#This Row],[Approved Service Provided]]),"",Table8[[#This Row],[Rate1]])</f>
        <v/>
      </c>
      <c r="V34" s="139" t="str">
        <f>IF(Table8[[#This Row],[Rate]]="","",Table8[[#This Row],[Units]]*Table8[[#This Row],[Rate]])</f>
        <v/>
      </c>
      <c r="W34" s="92"/>
      <c r="X34" s="92"/>
      <c r="Y34" s="92"/>
      <c r="Z34" s="92"/>
    </row>
    <row r="35" spans="1:27" s="3" customFormat="1" ht="13.5" hidden="1" thickBot="1" x14ac:dyDescent="0.25">
      <c r="A35" s="88"/>
      <c r="B35" s="17"/>
      <c r="C35" s="1"/>
      <c r="D35" s="2"/>
      <c r="E35" s="2"/>
      <c r="F35" s="78">
        <f t="shared" si="0"/>
        <v>0</v>
      </c>
      <c r="G35" s="78">
        <f t="shared" si="1"/>
        <v>0</v>
      </c>
      <c r="H35" t="str">
        <f>IF(Table8[[#This Row],[Waiver]]="State SLS","8"&amp;Table8[[#This Row],[Approved Service Provided]],IF(Table8[[#This Row],[Waiver]]="OBRA","9"&amp;Table8[[#This Row],[Approved Service Provided]],Table8[[#This Row],[SIS]]&amp;Table8[[#This Row],[Approved Service Provided]]))</f>
        <v>0</v>
      </c>
      <c r="I35">
        <f>IF(Table8[[#This Row],[Waiver]]="State SLS",8,IF(Table8[[#This Row],[Waiver]]="OBRA",9,IFERROR(VLOOKUP(Table8[[#This Row],[Combined]],'Optimax Rates'!$B$2:$G$139,4,FALSE),0)))</f>
        <v>0</v>
      </c>
      <c r="J35" t="e">
        <f>IF(Table8[[#This Row],[SISdependent]]=0,VLOOKUP("0"&amp;Table8[[#This Row],[Approved Service Provided]],'Optimax Rates'!$B$2:$H$159,6,FALSE),VLOOKUP(Table8[[#This Row],[Combined]],'Optimax Rates'!$B$1:$G$159,6,FALSE))</f>
        <v>#N/A</v>
      </c>
      <c r="K35" t="e">
        <f>VLOOKUP(Table8[[#This Row],[SISdependent]]&amp;Table8[[#This Row],[Approved Service Provided]],'Optimax Rates'!$B$2:$H$139,3,FALSE)</f>
        <v>#N/A</v>
      </c>
      <c r="L35" t="str">
        <f>TEXT(Table8[[#This Row],[Date of Service]],"m/dd/yyyy ")&amp;" "&amp;TEXT(Table8[[#This Row],[Time In HH:MM AM/PM]],"hh:mm")</f>
        <v>1/00/1900  00:00</v>
      </c>
      <c r="M35" t="str">
        <f>TEXT(Table8[[#This Row],[Date of Service]],"m/dd/yyyy ")&amp;" "&amp;TEXT(Table8[[#This Row],[Time Out HH:MM AM/PM]],"hh:mm")</f>
        <v>1/00/1900  00:00</v>
      </c>
      <c r="N35" t="b" cm="1">
        <f t="array" ref="N35">SUMPRODUCT((Table8[[#This Row],[Formula3]]&lt;$M$8:$M$71)*(Table8[[#This Row],[Formula4]]&gt;=$L$8:$L$71))&gt;1</f>
        <v>0</v>
      </c>
      <c r="O35" s="75">
        <f>Table8[[#This Row],[Time Out HH:MM AM/PM]]-Table8[[#This Row],[Time In HH:MM AM/PM]]</f>
        <v>0</v>
      </c>
      <c r="P35" s="76" t="str">
        <f>TEXT(Table8[[#This Row],[Formula 1]],"HH:MM")</f>
        <v>00:00</v>
      </c>
      <c r="Q35" s="76" t="str">
        <f>LEFT(Table8[[#This Row],[Formula 2]],SEARCH(":",Table8[[#This Row],[Formula 2]])-1)</f>
        <v>00</v>
      </c>
      <c r="R35" s="76" t="str">
        <f>RIGHT(Table8[[#This Row],[Formula 2]],SEARCH(":",Table8[[#This Row],[Formula 2]])-1)</f>
        <v>00</v>
      </c>
      <c r="S35" s="76">
        <f>Table8[[#This Row],[Hours]]*60+Table8[[#This Row],[Minutes]]</f>
        <v>0</v>
      </c>
      <c r="T35" s="77" t="str">
        <f>IF(ISBLANK(Table8[[#This Row],[Approved Service Provided]]),"",IF(OR(Table8[[#This Row],[Formula2]]="DAYS",Table8[[#This Row],[Formula2]]="TRIP"),1,ROUNDDOWN((Table8[[#This Row],[Total Minutes]]+7)/15,0)))</f>
        <v/>
      </c>
      <c r="U35" s="85" t="str">
        <f>IF(ISBLANK(Table8[[#This Row],[Approved Service Provided]]),"",Table8[[#This Row],[Rate1]])</f>
        <v/>
      </c>
      <c r="V35" s="139" t="str">
        <f>IF(Table8[[#This Row],[Rate]]="","",Table8[[#This Row],[Units]]*Table8[[#This Row],[Rate]])</f>
        <v/>
      </c>
      <c r="W35" s="92"/>
      <c r="X35" s="92"/>
      <c r="Y35" s="92"/>
      <c r="Z35" s="92"/>
      <c r="AA35" s="41"/>
    </row>
    <row r="36" spans="1:27" ht="13.5" hidden="1" thickBot="1" x14ac:dyDescent="0.25">
      <c r="A36" s="88"/>
      <c r="B36" s="17"/>
      <c r="C36" s="1"/>
      <c r="D36" s="2"/>
      <c r="E36" s="2"/>
      <c r="F36" s="78">
        <f t="shared" si="0"/>
        <v>0</v>
      </c>
      <c r="G36" s="78">
        <f t="shared" si="1"/>
        <v>0</v>
      </c>
      <c r="H36" t="str">
        <f>IF(Table8[[#This Row],[Waiver]]="State SLS","8"&amp;Table8[[#This Row],[Approved Service Provided]],IF(Table8[[#This Row],[Waiver]]="OBRA","9"&amp;Table8[[#This Row],[Approved Service Provided]],Table8[[#This Row],[SIS]]&amp;Table8[[#This Row],[Approved Service Provided]]))</f>
        <v>0</v>
      </c>
      <c r="I36">
        <f>IF(Table8[[#This Row],[Waiver]]="State SLS",8,IF(Table8[[#This Row],[Waiver]]="OBRA",9,IFERROR(VLOOKUP(Table8[[#This Row],[Combined]],'Optimax Rates'!$B$2:$G$139,4,FALSE),0)))</f>
        <v>0</v>
      </c>
      <c r="J36" t="e">
        <f>IF(Table8[[#This Row],[SISdependent]]=0,VLOOKUP("0"&amp;Table8[[#This Row],[Approved Service Provided]],'Optimax Rates'!$B$2:$H$159,6,FALSE),VLOOKUP(Table8[[#This Row],[Combined]],'Optimax Rates'!$B$1:$G$159,6,FALSE))</f>
        <v>#N/A</v>
      </c>
      <c r="K36" t="e">
        <f>VLOOKUP(Table8[[#This Row],[SISdependent]]&amp;Table8[[#This Row],[Approved Service Provided]],'Optimax Rates'!$B$2:$H$139,3,FALSE)</f>
        <v>#N/A</v>
      </c>
      <c r="L36" t="str">
        <f>TEXT(Table8[[#This Row],[Date of Service]],"m/dd/yyyy ")&amp;" "&amp;TEXT(Table8[[#This Row],[Time In HH:MM AM/PM]],"hh:mm")</f>
        <v>1/00/1900  00:00</v>
      </c>
      <c r="M36" t="str">
        <f>TEXT(Table8[[#This Row],[Date of Service]],"m/dd/yyyy ")&amp;" "&amp;TEXT(Table8[[#This Row],[Time Out HH:MM AM/PM]],"hh:mm")</f>
        <v>1/00/1900  00:00</v>
      </c>
      <c r="N36" t="b" cm="1">
        <f t="array" ref="N36">SUMPRODUCT((Table8[[#This Row],[Formula3]]&lt;$M$8:$M$71)*(Table8[[#This Row],[Formula4]]&gt;=$L$8:$L$71))&gt;1</f>
        <v>0</v>
      </c>
      <c r="O36" s="75">
        <f>Table8[[#This Row],[Time Out HH:MM AM/PM]]-Table8[[#This Row],[Time In HH:MM AM/PM]]</f>
        <v>0</v>
      </c>
      <c r="P36" s="76" t="str">
        <f>TEXT(Table8[[#This Row],[Formula 1]],"HH:MM")</f>
        <v>00:00</v>
      </c>
      <c r="Q36" s="76" t="str">
        <f>LEFT(Table8[[#This Row],[Formula 2]],SEARCH(":",Table8[[#This Row],[Formula 2]])-1)</f>
        <v>00</v>
      </c>
      <c r="R36" s="76" t="str">
        <f>RIGHT(Table8[[#This Row],[Formula 2]],SEARCH(":",Table8[[#This Row],[Formula 2]])-1)</f>
        <v>00</v>
      </c>
      <c r="S36" s="76">
        <f>Table8[[#This Row],[Hours]]*60+Table8[[#This Row],[Minutes]]</f>
        <v>0</v>
      </c>
      <c r="T36" s="77" t="str">
        <f>IF(ISBLANK(Table8[[#This Row],[Approved Service Provided]]),"",IF(OR(Table8[[#This Row],[Formula2]]="DAYS",Table8[[#This Row],[Formula2]]="TRIP"),1,ROUNDDOWN((Table8[[#This Row],[Total Minutes]]+7)/15,0)))</f>
        <v/>
      </c>
      <c r="U36" s="85" t="str">
        <f>IF(ISBLANK(Table8[[#This Row],[Approved Service Provided]]),"",Table8[[#This Row],[Rate1]])</f>
        <v/>
      </c>
      <c r="V36" s="139" t="str">
        <f>IF(Table8[[#This Row],[Rate]]="","",Table8[[#This Row],[Units]]*Table8[[#This Row],[Rate]])</f>
        <v/>
      </c>
      <c r="W36" s="92"/>
      <c r="X36" s="92"/>
      <c r="Y36" s="92"/>
      <c r="Z36" s="92"/>
      <c r="AA36" s="41"/>
    </row>
    <row r="37" spans="1:27" ht="13.5" hidden="1" thickBot="1" x14ac:dyDescent="0.25">
      <c r="A37" s="88"/>
      <c r="B37" s="17"/>
      <c r="C37" s="1"/>
      <c r="D37" s="2"/>
      <c r="E37" s="2"/>
      <c r="F37" s="78">
        <f t="shared" si="0"/>
        <v>0</v>
      </c>
      <c r="G37" s="78">
        <f t="shared" si="1"/>
        <v>0</v>
      </c>
      <c r="H37" t="str">
        <f>IF(Table8[[#This Row],[Waiver]]="State SLS","8"&amp;Table8[[#This Row],[Approved Service Provided]],IF(Table8[[#This Row],[Waiver]]="OBRA","9"&amp;Table8[[#This Row],[Approved Service Provided]],Table8[[#This Row],[SIS]]&amp;Table8[[#This Row],[Approved Service Provided]]))</f>
        <v>0</v>
      </c>
      <c r="I37">
        <f>IF(Table8[[#This Row],[Waiver]]="State SLS",8,IF(Table8[[#This Row],[Waiver]]="OBRA",9,IFERROR(VLOOKUP(Table8[[#This Row],[Combined]],'Optimax Rates'!$B$2:$G$139,4,FALSE),0)))</f>
        <v>0</v>
      </c>
      <c r="J37" t="e">
        <f>IF(Table8[[#This Row],[SISdependent]]=0,VLOOKUP("0"&amp;Table8[[#This Row],[Approved Service Provided]],'Optimax Rates'!$B$2:$H$159,6,FALSE),VLOOKUP(Table8[[#This Row],[Combined]],'Optimax Rates'!$B$1:$G$159,6,FALSE))</f>
        <v>#N/A</v>
      </c>
      <c r="K37" t="e">
        <f>VLOOKUP(Table8[[#This Row],[SISdependent]]&amp;Table8[[#This Row],[Approved Service Provided]],'Optimax Rates'!$B$2:$H$139,3,FALSE)</f>
        <v>#N/A</v>
      </c>
      <c r="L37" t="str">
        <f>TEXT(Table8[[#This Row],[Date of Service]],"m/dd/yyyy ")&amp;" "&amp;TEXT(Table8[[#This Row],[Time In HH:MM AM/PM]],"hh:mm")</f>
        <v>1/00/1900  00:00</v>
      </c>
      <c r="M37" t="str">
        <f>TEXT(Table8[[#This Row],[Date of Service]],"m/dd/yyyy ")&amp;" "&amp;TEXT(Table8[[#This Row],[Time Out HH:MM AM/PM]],"hh:mm")</f>
        <v>1/00/1900  00:00</v>
      </c>
      <c r="N37" t="b" cm="1">
        <f t="array" ref="N37">SUMPRODUCT((Table8[[#This Row],[Formula3]]&lt;$M$8:$M$71)*(Table8[[#This Row],[Formula4]]&gt;=$L$8:$L$71))&gt;1</f>
        <v>0</v>
      </c>
      <c r="O37" s="75">
        <f>Table8[[#This Row],[Time Out HH:MM AM/PM]]-Table8[[#This Row],[Time In HH:MM AM/PM]]</f>
        <v>0</v>
      </c>
      <c r="P37" s="76" t="str">
        <f>TEXT(Table8[[#This Row],[Formula 1]],"HH:MM")</f>
        <v>00:00</v>
      </c>
      <c r="Q37" s="76" t="str">
        <f>LEFT(Table8[[#This Row],[Formula 2]],SEARCH(":",Table8[[#This Row],[Formula 2]])-1)</f>
        <v>00</v>
      </c>
      <c r="R37" s="76" t="str">
        <f>RIGHT(Table8[[#This Row],[Formula 2]],SEARCH(":",Table8[[#This Row],[Formula 2]])-1)</f>
        <v>00</v>
      </c>
      <c r="S37" s="76">
        <f>Table8[[#This Row],[Hours]]*60+Table8[[#This Row],[Minutes]]</f>
        <v>0</v>
      </c>
      <c r="T37" s="77" t="str">
        <f>IF(ISBLANK(Table8[[#This Row],[Approved Service Provided]]),"",IF(OR(Table8[[#This Row],[Formula2]]="DAYS",Table8[[#This Row],[Formula2]]="TRIP"),1,ROUNDDOWN((Table8[[#This Row],[Total Minutes]]+7)/15,0)))</f>
        <v/>
      </c>
      <c r="U37" s="85" t="str">
        <f>IF(ISBLANK(Table8[[#This Row],[Approved Service Provided]]),"",Table8[[#This Row],[Rate1]])</f>
        <v/>
      </c>
      <c r="V37" s="139" t="str">
        <f>IF(Table8[[#This Row],[Rate]]="","",Table8[[#This Row],[Units]]*Table8[[#This Row],[Rate]])</f>
        <v/>
      </c>
      <c r="W37" s="92"/>
      <c r="X37" s="92"/>
      <c r="Y37" s="92"/>
      <c r="Z37" s="92"/>
    </row>
    <row r="38" spans="1:27" ht="13.5" hidden="1" thickBot="1" x14ac:dyDescent="0.25">
      <c r="A38" s="88"/>
      <c r="B38" s="17"/>
      <c r="C38" s="1"/>
      <c r="D38" s="2"/>
      <c r="E38" s="2"/>
      <c r="F38" s="78">
        <f t="shared" si="0"/>
        <v>0</v>
      </c>
      <c r="G38" s="78">
        <f t="shared" si="1"/>
        <v>0</v>
      </c>
      <c r="H38" t="str">
        <f>IF(Table8[[#This Row],[Waiver]]="State SLS","8"&amp;Table8[[#This Row],[Approved Service Provided]],IF(Table8[[#This Row],[Waiver]]="OBRA","9"&amp;Table8[[#This Row],[Approved Service Provided]],Table8[[#This Row],[SIS]]&amp;Table8[[#This Row],[Approved Service Provided]]))</f>
        <v>0</v>
      </c>
      <c r="I38">
        <f>IF(Table8[[#This Row],[Waiver]]="State SLS",8,IF(Table8[[#This Row],[Waiver]]="OBRA",9,IFERROR(VLOOKUP(Table8[[#This Row],[Combined]],'Optimax Rates'!$B$2:$G$139,4,FALSE),0)))</f>
        <v>0</v>
      </c>
      <c r="J38" t="e">
        <f>IF(Table8[[#This Row],[SISdependent]]=0,VLOOKUP("0"&amp;Table8[[#This Row],[Approved Service Provided]],'Optimax Rates'!$B$2:$H$159,6,FALSE),VLOOKUP(Table8[[#This Row],[Combined]],'Optimax Rates'!$B$1:$G$159,6,FALSE))</f>
        <v>#N/A</v>
      </c>
      <c r="K38" t="e">
        <f>VLOOKUP(Table8[[#This Row],[SISdependent]]&amp;Table8[[#This Row],[Approved Service Provided]],'Optimax Rates'!$B$2:$H$139,3,FALSE)</f>
        <v>#N/A</v>
      </c>
      <c r="L38" t="str">
        <f>TEXT(Table8[[#This Row],[Date of Service]],"m/dd/yyyy ")&amp;" "&amp;TEXT(Table8[[#This Row],[Time In HH:MM AM/PM]],"hh:mm")</f>
        <v>1/00/1900  00:00</v>
      </c>
      <c r="M38" t="str">
        <f>TEXT(Table8[[#This Row],[Date of Service]],"m/dd/yyyy ")&amp;" "&amp;TEXT(Table8[[#This Row],[Time Out HH:MM AM/PM]],"hh:mm")</f>
        <v>1/00/1900  00:00</v>
      </c>
      <c r="N38" t="b" cm="1">
        <f t="array" ref="N38">SUMPRODUCT((Table8[[#This Row],[Formula3]]&lt;$M$8:$M$71)*(Table8[[#This Row],[Formula4]]&gt;=$L$8:$L$71))&gt;1</f>
        <v>0</v>
      </c>
      <c r="O38" s="75">
        <f>Table8[[#This Row],[Time Out HH:MM AM/PM]]-Table8[[#This Row],[Time In HH:MM AM/PM]]</f>
        <v>0</v>
      </c>
      <c r="P38" s="76" t="str">
        <f>TEXT(Table8[[#This Row],[Formula 1]],"HH:MM")</f>
        <v>00:00</v>
      </c>
      <c r="Q38" s="76" t="str">
        <f>LEFT(Table8[[#This Row],[Formula 2]],SEARCH(":",Table8[[#This Row],[Formula 2]])-1)</f>
        <v>00</v>
      </c>
      <c r="R38" s="76" t="str">
        <f>RIGHT(Table8[[#This Row],[Formula 2]],SEARCH(":",Table8[[#This Row],[Formula 2]])-1)</f>
        <v>00</v>
      </c>
      <c r="S38" s="76">
        <f>Table8[[#This Row],[Hours]]*60+Table8[[#This Row],[Minutes]]</f>
        <v>0</v>
      </c>
      <c r="T38" s="77" t="str">
        <f>IF(ISBLANK(Table8[[#This Row],[Approved Service Provided]]),"",IF(OR(Table8[[#This Row],[Formula2]]="DAYS",Table8[[#This Row],[Formula2]]="TRIP"),1,ROUNDDOWN((Table8[[#This Row],[Total Minutes]]+7)/15,0)))</f>
        <v/>
      </c>
      <c r="U38" s="85" t="str">
        <f>IF(ISBLANK(Table8[[#This Row],[Approved Service Provided]]),"",Table8[[#This Row],[Rate1]])</f>
        <v/>
      </c>
      <c r="V38" s="139" t="str">
        <f>IF(Table8[[#This Row],[Rate]]="","",Table8[[#This Row],[Units]]*Table8[[#This Row],[Rate]])</f>
        <v/>
      </c>
      <c r="W38" s="92"/>
      <c r="X38" s="92"/>
      <c r="Y38" s="92"/>
      <c r="Z38" s="92"/>
    </row>
    <row r="39" spans="1:27" ht="13.5" hidden="1" thickBot="1" x14ac:dyDescent="0.25">
      <c r="A39" s="88"/>
      <c r="B39" s="17"/>
      <c r="C39" s="1"/>
      <c r="D39" s="2"/>
      <c r="E39" s="2"/>
      <c r="F39" s="78">
        <f t="shared" si="0"/>
        <v>0</v>
      </c>
      <c r="G39" s="78">
        <f t="shared" si="1"/>
        <v>0</v>
      </c>
      <c r="H39" t="str">
        <f>IF(Table8[[#This Row],[Waiver]]="State SLS","8"&amp;Table8[[#This Row],[Approved Service Provided]],IF(Table8[[#This Row],[Waiver]]="OBRA","9"&amp;Table8[[#This Row],[Approved Service Provided]],Table8[[#This Row],[SIS]]&amp;Table8[[#This Row],[Approved Service Provided]]))</f>
        <v>0</v>
      </c>
      <c r="I39">
        <f>IF(Table8[[#This Row],[Waiver]]="State SLS",8,IF(Table8[[#This Row],[Waiver]]="OBRA",9,IFERROR(VLOOKUP(Table8[[#This Row],[Combined]],'Optimax Rates'!$B$2:$G$139,4,FALSE),0)))</f>
        <v>0</v>
      </c>
      <c r="J39" t="e">
        <f>IF(Table8[[#This Row],[SISdependent]]=0,VLOOKUP("0"&amp;Table8[[#This Row],[Approved Service Provided]],'Optimax Rates'!$B$2:$H$159,6,FALSE),VLOOKUP(Table8[[#This Row],[Combined]],'Optimax Rates'!$B$1:$G$159,6,FALSE))</f>
        <v>#N/A</v>
      </c>
      <c r="K39" t="e">
        <f>VLOOKUP(Table8[[#This Row],[SISdependent]]&amp;Table8[[#This Row],[Approved Service Provided]],'Optimax Rates'!$B$2:$H$139,3,FALSE)</f>
        <v>#N/A</v>
      </c>
      <c r="L39" t="str">
        <f>TEXT(Table8[[#This Row],[Date of Service]],"m/dd/yyyy ")&amp;" "&amp;TEXT(Table8[[#This Row],[Time In HH:MM AM/PM]],"hh:mm")</f>
        <v>1/00/1900  00:00</v>
      </c>
      <c r="M39" t="str">
        <f>TEXT(Table8[[#This Row],[Date of Service]],"m/dd/yyyy ")&amp;" "&amp;TEXT(Table8[[#This Row],[Time Out HH:MM AM/PM]],"hh:mm")</f>
        <v>1/00/1900  00:00</v>
      </c>
      <c r="N39" t="b" cm="1">
        <f t="array" ref="N39">SUMPRODUCT((Table8[[#This Row],[Formula3]]&lt;$M$8:$M$71)*(Table8[[#This Row],[Formula4]]&gt;=$L$8:$L$71))&gt;1</f>
        <v>0</v>
      </c>
      <c r="O39" s="75">
        <f>Table8[[#This Row],[Time Out HH:MM AM/PM]]-Table8[[#This Row],[Time In HH:MM AM/PM]]</f>
        <v>0</v>
      </c>
      <c r="P39" s="76" t="str">
        <f>TEXT(Table8[[#This Row],[Formula 1]],"HH:MM")</f>
        <v>00:00</v>
      </c>
      <c r="Q39" s="76" t="str">
        <f>LEFT(Table8[[#This Row],[Formula 2]],SEARCH(":",Table8[[#This Row],[Formula 2]])-1)</f>
        <v>00</v>
      </c>
      <c r="R39" s="76" t="str">
        <f>RIGHT(Table8[[#This Row],[Formula 2]],SEARCH(":",Table8[[#This Row],[Formula 2]])-1)</f>
        <v>00</v>
      </c>
      <c r="S39" s="76">
        <f>Table8[[#This Row],[Hours]]*60+Table8[[#This Row],[Minutes]]</f>
        <v>0</v>
      </c>
      <c r="T39" s="77" t="str">
        <f>IF(ISBLANK(Table8[[#This Row],[Approved Service Provided]]),"",IF(OR(Table8[[#This Row],[Formula2]]="DAYS",Table8[[#This Row],[Formula2]]="TRIP"),1,ROUNDDOWN((Table8[[#This Row],[Total Minutes]]+7)/15,0)))</f>
        <v/>
      </c>
      <c r="U39" s="85" t="str">
        <f>IF(ISBLANK(Table8[[#This Row],[Approved Service Provided]]),"",Table8[[#This Row],[Rate1]])</f>
        <v/>
      </c>
      <c r="V39" s="139" t="str">
        <f>IF(Table8[[#This Row],[Rate]]="","",Table8[[#This Row],[Units]]*Table8[[#This Row],[Rate]])</f>
        <v/>
      </c>
      <c r="W39" s="92"/>
      <c r="X39" s="92"/>
      <c r="Y39" s="92"/>
      <c r="Z39" s="92"/>
    </row>
    <row r="40" spans="1:27" ht="13.5" hidden="1" thickBot="1" x14ac:dyDescent="0.25">
      <c r="A40" s="88"/>
      <c r="B40" s="17"/>
      <c r="C40" s="1"/>
      <c r="D40" s="2"/>
      <c r="E40" s="2"/>
      <c r="F40" s="78">
        <f t="shared" si="0"/>
        <v>0</v>
      </c>
      <c r="G40" s="78">
        <f t="shared" si="1"/>
        <v>0</v>
      </c>
      <c r="H40" t="str">
        <f>IF(Table8[[#This Row],[Waiver]]="State SLS","8"&amp;Table8[[#This Row],[Approved Service Provided]],IF(Table8[[#This Row],[Waiver]]="OBRA","9"&amp;Table8[[#This Row],[Approved Service Provided]],Table8[[#This Row],[SIS]]&amp;Table8[[#This Row],[Approved Service Provided]]))</f>
        <v>0</v>
      </c>
      <c r="I40">
        <f>IF(Table8[[#This Row],[Waiver]]="State SLS",8,IF(Table8[[#This Row],[Waiver]]="OBRA",9,IFERROR(VLOOKUP(Table8[[#This Row],[Combined]],'Optimax Rates'!$B$2:$G$139,4,FALSE),0)))</f>
        <v>0</v>
      </c>
      <c r="J40" t="e">
        <f>IF(Table8[[#This Row],[SISdependent]]=0,VLOOKUP("0"&amp;Table8[[#This Row],[Approved Service Provided]],'Optimax Rates'!$B$2:$H$159,6,FALSE),VLOOKUP(Table8[[#This Row],[Combined]],'Optimax Rates'!$B$1:$G$159,6,FALSE))</f>
        <v>#N/A</v>
      </c>
      <c r="K40" t="e">
        <f>VLOOKUP(Table8[[#This Row],[SISdependent]]&amp;Table8[[#This Row],[Approved Service Provided]],'Optimax Rates'!$B$2:$H$139,3,FALSE)</f>
        <v>#N/A</v>
      </c>
      <c r="L40" t="str">
        <f>TEXT(Table8[[#This Row],[Date of Service]],"m/dd/yyyy ")&amp;" "&amp;TEXT(Table8[[#This Row],[Time In HH:MM AM/PM]],"hh:mm")</f>
        <v>1/00/1900  00:00</v>
      </c>
      <c r="M40" t="str">
        <f>TEXT(Table8[[#This Row],[Date of Service]],"m/dd/yyyy ")&amp;" "&amp;TEXT(Table8[[#This Row],[Time Out HH:MM AM/PM]],"hh:mm")</f>
        <v>1/00/1900  00:00</v>
      </c>
      <c r="N40" t="b" cm="1">
        <f t="array" ref="N40">SUMPRODUCT((Table8[[#This Row],[Formula3]]&lt;$M$8:$M$71)*(Table8[[#This Row],[Formula4]]&gt;=$L$8:$L$71))&gt;1</f>
        <v>0</v>
      </c>
      <c r="O40" s="75">
        <f>Table8[[#This Row],[Time Out HH:MM AM/PM]]-Table8[[#This Row],[Time In HH:MM AM/PM]]</f>
        <v>0</v>
      </c>
      <c r="P40" s="76" t="str">
        <f>TEXT(Table8[[#This Row],[Formula 1]],"HH:MM")</f>
        <v>00:00</v>
      </c>
      <c r="Q40" s="76" t="str">
        <f>LEFT(Table8[[#This Row],[Formula 2]],SEARCH(":",Table8[[#This Row],[Formula 2]])-1)</f>
        <v>00</v>
      </c>
      <c r="R40" s="76" t="str">
        <f>RIGHT(Table8[[#This Row],[Formula 2]],SEARCH(":",Table8[[#This Row],[Formula 2]])-1)</f>
        <v>00</v>
      </c>
      <c r="S40" s="76">
        <f>Table8[[#This Row],[Hours]]*60+Table8[[#This Row],[Minutes]]</f>
        <v>0</v>
      </c>
      <c r="T40" s="77" t="str">
        <f>IF(ISBLANK(Table8[[#This Row],[Approved Service Provided]]),"",IF(OR(Table8[[#This Row],[Formula2]]="DAYS",Table8[[#This Row],[Formula2]]="TRIP"),1,ROUNDDOWN((Table8[[#This Row],[Total Minutes]]+7)/15,0)))</f>
        <v/>
      </c>
      <c r="U40" s="85" t="str">
        <f>IF(ISBLANK(Table8[[#This Row],[Approved Service Provided]]),"",Table8[[#This Row],[Rate1]])</f>
        <v/>
      </c>
      <c r="V40" s="139" t="str">
        <f>IF(Table8[[#This Row],[Rate]]="","",Table8[[#This Row],[Units]]*Table8[[#This Row],[Rate]])</f>
        <v/>
      </c>
      <c r="W40" s="92"/>
      <c r="X40" s="92"/>
      <c r="Y40" s="92"/>
      <c r="Z40" s="92"/>
    </row>
    <row r="41" spans="1:27" ht="13.5" hidden="1" thickBot="1" x14ac:dyDescent="0.25">
      <c r="A41" s="88"/>
      <c r="B41" s="17"/>
      <c r="C41" s="1"/>
      <c r="D41" s="2"/>
      <c r="E41" s="2"/>
      <c r="F41" s="78">
        <f t="shared" ref="F41:F71" si="2">$D$2</f>
        <v>0</v>
      </c>
      <c r="G41" s="78">
        <f t="shared" ref="G41:G71" si="3">$D$3</f>
        <v>0</v>
      </c>
      <c r="H41" t="str">
        <f>IF(Table8[[#This Row],[Waiver]]="State SLS","8"&amp;Table8[[#This Row],[Approved Service Provided]],IF(Table8[[#This Row],[Waiver]]="OBRA","9"&amp;Table8[[#This Row],[Approved Service Provided]],Table8[[#This Row],[SIS]]&amp;Table8[[#This Row],[Approved Service Provided]]))</f>
        <v>0</v>
      </c>
      <c r="I41">
        <f>IF(Table8[[#This Row],[Waiver]]="State SLS",8,IF(Table8[[#This Row],[Waiver]]="OBRA",9,IFERROR(VLOOKUP(Table8[[#This Row],[Combined]],'Optimax Rates'!$B$2:$G$139,4,FALSE),0)))</f>
        <v>0</v>
      </c>
      <c r="J41" t="e">
        <f>IF(Table8[[#This Row],[SISdependent]]=0,VLOOKUP("0"&amp;Table8[[#This Row],[Approved Service Provided]],'Optimax Rates'!$B$2:$H$159,6,FALSE),VLOOKUP(Table8[[#This Row],[Combined]],'Optimax Rates'!$B$1:$G$159,6,FALSE))</f>
        <v>#N/A</v>
      </c>
      <c r="K41" t="e">
        <f>VLOOKUP(Table8[[#This Row],[SISdependent]]&amp;Table8[[#This Row],[Approved Service Provided]],'Optimax Rates'!$B$2:$H$139,3,FALSE)</f>
        <v>#N/A</v>
      </c>
      <c r="L41" t="str">
        <f>TEXT(Table8[[#This Row],[Date of Service]],"m/dd/yyyy ")&amp;" "&amp;TEXT(Table8[[#This Row],[Time In HH:MM AM/PM]],"hh:mm")</f>
        <v>1/00/1900  00:00</v>
      </c>
      <c r="M41" t="str">
        <f>TEXT(Table8[[#This Row],[Date of Service]],"m/dd/yyyy ")&amp;" "&amp;TEXT(Table8[[#This Row],[Time Out HH:MM AM/PM]],"hh:mm")</f>
        <v>1/00/1900  00:00</v>
      </c>
      <c r="N41" t="b" cm="1">
        <f t="array" ref="N41">SUMPRODUCT((Table8[[#This Row],[Formula3]]&lt;$M$8:$M$71)*(Table8[[#This Row],[Formula4]]&gt;=$L$8:$L$71))&gt;1</f>
        <v>0</v>
      </c>
      <c r="O41" s="75">
        <f>Table8[[#This Row],[Time Out HH:MM AM/PM]]-Table8[[#This Row],[Time In HH:MM AM/PM]]</f>
        <v>0</v>
      </c>
      <c r="P41" s="76" t="str">
        <f>TEXT(Table8[[#This Row],[Formula 1]],"HH:MM")</f>
        <v>00:00</v>
      </c>
      <c r="Q41" s="76" t="str">
        <f>LEFT(Table8[[#This Row],[Formula 2]],SEARCH(":",Table8[[#This Row],[Formula 2]])-1)</f>
        <v>00</v>
      </c>
      <c r="R41" s="76" t="str">
        <f>RIGHT(Table8[[#This Row],[Formula 2]],SEARCH(":",Table8[[#This Row],[Formula 2]])-1)</f>
        <v>00</v>
      </c>
      <c r="S41" s="76">
        <f>Table8[[#This Row],[Hours]]*60+Table8[[#This Row],[Minutes]]</f>
        <v>0</v>
      </c>
      <c r="T41" s="77" t="str">
        <f>IF(ISBLANK(Table8[[#This Row],[Approved Service Provided]]),"",IF(OR(Table8[[#This Row],[Formula2]]="DAYS",Table8[[#This Row],[Formula2]]="TRIP"),1,ROUNDDOWN((Table8[[#This Row],[Total Minutes]]+7)/15,0)))</f>
        <v/>
      </c>
      <c r="U41" s="85" t="str">
        <f>IF(ISBLANK(Table8[[#This Row],[Approved Service Provided]]),"",Table8[[#This Row],[Rate1]])</f>
        <v/>
      </c>
      <c r="V41" s="139" t="str">
        <f>IF(Table8[[#This Row],[Rate]]="","",Table8[[#This Row],[Units]]*Table8[[#This Row],[Rate]])</f>
        <v/>
      </c>
      <c r="W41" s="92"/>
      <c r="X41" s="92"/>
      <c r="Y41" s="92"/>
      <c r="Z41" s="92"/>
    </row>
    <row r="42" spans="1:27" ht="13.5" hidden="1" thickBot="1" x14ac:dyDescent="0.25">
      <c r="A42" s="88"/>
      <c r="B42" s="18"/>
      <c r="C42" s="1"/>
      <c r="D42" s="2"/>
      <c r="E42" s="2"/>
      <c r="F42" s="78">
        <f t="shared" si="2"/>
        <v>0</v>
      </c>
      <c r="G42" s="78">
        <f t="shared" si="3"/>
        <v>0</v>
      </c>
      <c r="H42" t="str">
        <f>IF(Table8[[#This Row],[Waiver]]="State SLS","8"&amp;Table8[[#This Row],[Approved Service Provided]],IF(Table8[[#This Row],[Waiver]]="OBRA","9"&amp;Table8[[#This Row],[Approved Service Provided]],Table8[[#This Row],[SIS]]&amp;Table8[[#This Row],[Approved Service Provided]]))</f>
        <v>0</v>
      </c>
      <c r="I42">
        <f>IF(Table8[[#This Row],[Waiver]]="State SLS",8,IF(Table8[[#This Row],[Waiver]]="OBRA",9,IFERROR(VLOOKUP(Table8[[#This Row],[Combined]],'Optimax Rates'!$B$2:$G$139,4,FALSE),0)))</f>
        <v>0</v>
      </c>
      <c r="J42" t="e">
        <f>IF(Table8[[#This Row],[SISdependent]]=0,VLOOKUP("0"&amp;Table8[[#This Row],[Approved Service Provided]],'Optimax Rates'!$B$2:$H$159,6,FALSE),VLOOKUP(Table8[[#This Row],[Combined]],'Optimax Rates'!$B$1:$G$159,6,FALSE))</f>
        <v>#N/A</v>
      </c>
      <c r="K42" t="e">
        <f>VLOOKUP(Table8[[#This Row],[SISdependent]]&amp;Table8[[#This Row],[Approved Service Provided]],'Optimax Rates'!$B$2:$H$139,3,FALSE)</f>
        <v>#N/A</v>
      </c>
      <c r="L42" t="str">
        <f>TEXT(Table8[[#This Row],[Date of Service]],"m/dd/yyyy ")&amp;" "&amp;TEXT(Table8[[#This Row],[Time In HH:MM AM/PM]],"hh:mm")</f>
        <v>1/00/1900  00:00</v>
      </c>
      <c r="M42" t="str">
        <f>TEXT(Table8[[#This Row],[Date of Service]],"m/dd/yyyy ")&amp;" "&amp;TEXT(Table8[[#This Row],[Time Out HH:MM AM/PM]],"hh:mm")</f>
        <v>1/00/1900  00:00</v>
      </c>
      <c r="N42" t="b" cm="1">
        <f t="array" ref="N42">SUMPRODUCT((Table8[[#This Row],[Formula3]]&lt;$M$8:$M$71)*(Table8[[#This Row],[Formula4]]&gt;=$L$8:$L$71))&gt;1</f>
        <v>0</v>
      </c>
      <c r="O42" s="75">
        <f>Table8[[#This Row],[Time Out HH:MM AM/PM]]-Table8[[#This Row],[Time In HH:MM AM/PM]]</f>
        <v>0</v>
      </c>
      <c r="P42" s="76" t="str">
        <f>TEXT(Table8[[#This Row],[Formula 1]],"HH:MM")</f>
        <v>00:00</v>
      </c>
      <c r="Q42" s="76" t="str">
        <f>LEFT(Table8[[#This Row],[Formula 2]],SEARCH(":",Table8[[#This Row],[Formula 2]])-1)</f>
        <v>00</v>
      </c>
      <c r="R42" s="76" t="str">
        <f>RIGHT(Table8[[#This Row],[Formula 2]],SEARCH(":",Table8[[#This Row],[Formula 2]])-1)</f>
        <v>00</v>
      </c>
      <c r="S42" s="76">
        <f>Table8[[#This Row],[Hours]]*60+Table8[[#This Row],[Minutes]]</f>
        <v>0</v>
      </c>
      <c r="T42" s="77" t="str">
        <f>IF(ISBLANK(Table8[[#This Row],[Approved Service Provided]]),"",IF(OR(Table8[[#This Row],[Formula2]]="DAYS",Table8[[#This Row],[Formula2]]="TRIP"),1,ROUNDDOWN((Table8[[#This Row],[Total Minutes]]+7)/15,0)))</f>
        <v/>
      </c>
      <c r="U42" s="85" t="str">
        <f>IF(ISBLANK(Table8[[#This Row],[Approved Service Provided]]),"",Table8[[#This Row],[Rate1]])</f>
        <v/>
      </c>
      <c r="V42" s="139" t="str">
        <f>IF(Table8[[#This Row],[Rate]]="","",Table8[[#This Row],[Units]]*Table8[[#This Row],[Rate]])</f>
        <v/>
      </c>
      <c r="W42" s="92"/>
      <c r="X42" s="92"/>
      <c r="Y42" s="92"/>
      <c r="Z42" s="92"/>
    </row>
    <row r="43" spans="1:27" ht="13.5" hidden="1" thickBot="1" x14ac:dyDescent="0.25">
      <c r="A43" s="88"/>
      <c r="B43" s="17"/>
      <c r="C43" s="1"/>
      <c r="D43" s="2"/>
      <c r="E43" s="2"/>
      <c r="F43" s="78">
        <f t="shared" si="2"/>
        <v>0</v>
      </c>
      <c r="G43" s="78">
        <f t="shared" si="3"/>
        <v>0</v>
      </c>
      <c r="H43" t="str">
        <f>IF(Table8[[#This Row],[Waiver]]="State SLS","8"&amp;Table8[[#This Row],[Approved Service Provided]],IF(Table8[[#This Row],[Waiver]]="OBRA","9"&amp;Table8[[#This Row],[Approved Service Provided]],Table8[[#This Row],[SIS]]&amp;Table8[[#This Row],[Approved Service Provided]]))</f>
        <v>0</v>
      </c>
      <c r="I43">
        <f>IF(Table8[[#This Row],[Waiver]]="State SLS",8,IF(Table8[[#This Row],[Waiver]]="OBRA",9,IFERROR(VLOOKUP(Table8[[#This Row],[Combined]],'Optimax Rates'!$B$2:$G$139,4,FALSE),0)))</f>
        <v>0</v>
      </c>
      <c r="J43" t="e">
        <f>IF(Table8[[#This Row],[SISdependent]]=0,VLOOKUP("0"&amp;Table8[[#This Row],[Approved Service Provided]],'Optimax Rates'!$B$2:$H$159,6,FALSE),VLOOKUP(Table8[[#This Row],[Combined]],'Optimax Rates'!$B$1:$G$159,6,FALSE))</f>
        <v>#N/A</v>
      </c>
      <c r="K43" t="e">
        <f>VLOOKUP(Table8[[#This Row],[SISdependent]]&amp;Table8[[#This Row],[Approved Service Provided]],'Optimax Rates'!$B$2:$H$139,3,FALSE)</f>
        <v>#N/A</v>
      </c>
      <c r="L43" t="str">
        <f>TEXT(Table8[[#This Row],[Date of Service]],"m/dd/yyyy ")&amp;" "&amp;TEXT(Table8[[#This Row],[Time In HH:MM AM/PM]],"hh:mm")</f>
        <v>1/00/1900  00:00</v>
      </c>
      <c r="M43" t="str">
        <f>TEXT(Table8[[#This Row],[Date of Service]],"m/dd/yyyy ")&amp;" "&amp;TEXT(Table8[[#This Row],[Time Out HH:MM AM/PM]],"hh:mm")</f>
        <v>1/00/1900  00:00</v>
      </c>
      <c r="N43" t="b" cm="1">
        <f t="array" ref="N43">SUMPRODUCT((Table8[[#This Row],[Formula3]]&lt;$M$8:$M$71)*(Table8[[#This Row],[Formula4]]&gt;=$L$8:$L$71))&gt;1</f>
        <v>0</v>
      </c>
      <c r="O43" s="75">
        <f>Table8[[#This Row],[Time Out HH:MM AM/PM]]-Table8[[#This Row],[Time In HH:MM AM/PM]]</f>
        <v>0</v>
      </c>
      <c r="P43" s="76" t="str">
        <f>TEXT(Table8[[#This Row],[Formula 1]],"HH:MM")</f>
        <v>00:00</v>
      </c>
      <c r="Q43" s="76" t="str">
        <f>LEFT(Table8[[#This Row],[Formula 2]],SEARCH(":",Table8[[#This Row],[Formula 2]])-1)</f>
        <v>00</v>
      </c>
      <c r="R43" s="76" t="str">
        <f>RIGHT(Table8[[#This Row],[Formula 2]],SEARCH(":",Table8[[#This Row],[Formula 2]])-1)</f>
        <v>00</v>
      </c>
      <c r="S43" s="76">
        <f>Table8[[#This Row],[Hours]]*60+Table8[[#This Row],[Minutes]]</f>
        <v>0</v>
      </c>
      <c r="T43" s="77" t="str">
        <f>IF(ISBLANK(Table8[[#This Row],[Approved Service Provided]]),"",IF(OR(Table8[[#This Row],[Formula2]]="DAYS",Table8[[#This Row],[Formula2]]="TRIP"),1,ROUNDDOWN((Table8[[#This Row],[Total Minutes]]+7)/15,0)))</f>
        <v/>
      </c>
      <c r="U43" s="85" t="str">
        <f>IF(ISBLANK(Table8[[#This Row],[Approved Service Provided]]),"",Table8[[#This Row],[Rate1]])</f>
        <v/>
      </c>
      <c r="V43" s="139" t="str">
        <f>IF(Table8[[#This Row],[Rate]]="","",Table8[[#This Row],[Units]]*Table8[[#This Row],[Rate]])</f>
        <v/>
      </c>
      <c r="W43" s="92"/>
      <c r="X43" s="92"/>
      <c r="Y43" s="92"/>
      <c r="Z43" s="92"/>
    </row>
    <row r="44" spans="1:27" ht="13.5" hidden="1" thickBot="1" x14ac:dyDescent="0.25">
      <c r="A44" s="88"/>
      <c r="B44" s="17"/>
      <c r="C44" s="1"/>
      <c r="D44" s="2"/>
      <c r="E44" s="2"/>
      <c r="F44" s="78">
        <f t="shared" si="2"/>
        <v>0</v>
      </c>
      <c r="G44" s="78">
        <f t="shared" si="3"/>
        <v>0</v>
      </c>
      <c r="H44" t="str">
        <f>IF(Table8[[#This Row],[Waiver]]="State SLS","8"&amp;Table8[[#This Row],[Approved Service Provided]],IF(Table8[[#This Row],[Waiver]]="OBRA","9"&amp;Table8[[#This Row],[Approved Service Provided]],Table8[[#This Row],[SIS]]&amp;Table8[[#This Row],[Approved Service Provided]]))</f>
        <v>0</v>
      </c>
      <c r="I44">
        <f>IF(Table8[[#This Row],[Waiver]]="State SLS",8,IF(Table8[[#This Row],[Waiver]]="OBRA",9,IFERROR(VLOOKUP(Table8[[#This Row],[Combined]],'Optimax Rates'!$B$2:$G$139,4,FALSE),0)))</f>
        <v>0</v>
      </c>
      <c r="J44" t="e">
        <f>IF(Table8[[#This Row],[SISdependent]]=0,VLOOKUP("0"&amp;Table8[[#This Row],[Approved Service Provided]],'Optimax Rates'!$B$2:$H$159,6,FALSE),VLOOKUP(Table8[[#This Row],[Combined]],'Optimax Rates'!$B$1:$G$159,6,FALSE))</f>
        <v>#N/A</v>
      </c>
      <c r="K44" t="e">
        <f>VLOOKUP(Table8[[#This Row],[SISdependent]]&amp;Table8[[#This Row],[Approved Service Provided]],'Optimax Rates'!$B$2:$H$139,3,FALSE)</f>
        <v>#N/A</v>
      </c>
      <c r="L44" t="str">
        <f>TEXT(Table8[[#This Row],[Date of Service]],"m/dd/yyyy ")&amp;" "&amp;TEXT(Table8[[#This Row],[Time In HH:MM AM/PM]],"hh:mm")</f>
        <v>1/00/1900  00:00</v>
      </c>
      <c r="M44" t="str">
        <f>TEXT(Table8[[#This Row],[Date of Service]],"m/dd/yyyy ")&amp;" "&amp;TEXT(Table8[[#This Row],[Time Out HH:MM AM/PM]],"hh:mm")</f>
        <v>1/00/1900  00:00</v>
      </c>
      <c r="N44" t="b" cm="1">
        <f t="array" ref="N44">SUMPRODUCT((Table8[[#This Row],[Formula3]]&lt;$M$8:$M$71)*(Table8[[#This Row],[Formula4]]&gt;=$L$8:$L$71))&gt;1</f>
        <v>0</v>
      </c>
      <c r="O44" s="75">
        <f>Table8[[#This Row],[Time Out HH:MM AM/PM]]-Table8[[#This Row],[Time In HH:MM AM/PM]]</f>
        <v>0</v>
      </c>
      <c r="P44" s="76" t="str">
        <f>TEXT(Table8[[#This Row],[Formula 1]],"HH:MM")</f>
        <v>00:00</v>
      </c>
      <c r="Q44" s="76" t="str">
        <f>LEFT(Table8[[#This Row],[Formula 2]],SEARCH(":",Table8[[#This Row],[Formula 2]])-1)</f>
        <v>00</v>
      </c>
      <c r="R44" s="76" t="str">
        <f>RIGHT(Table8[[#This Row],[Formula 2]],SEARCH(":",Table8[[#This Row],[Formula 2]])-1)</f>
        <v>00</v>
      </c>
      <c r="S44" s="76">
        <f>Table8[[#This Row],[Hours]]*60+Table8[[#This Row],[Minutes]]</f>
        <v>0</v>
      </c>
      <c r="T44" s="77" t="str">
        <f>IF(ISBLANK(Table8[[#This Row],[Approved Service Provided]]),"",IF(OR(Table8[[#This Row],[Formula2]]="DAYS",Table8[[#This Row],[Formula2]]="TRIP"),1,ROUNDDOWN((Table8[[#This Row],[Total Minutes]]+7)/15,0)))</f>
        <v/>
      </c>
      <c r="U44" s="85" t="str">
        <f>IF(ISBLANK(Table8[[#This Row],[Approved Service Provided]]),"",Table8[[#This Row],[Rate1]])</f>
        <v/>
      </c>
      <c r="V44" s="139" t="str">
        <f>IF(Table8[[#This Row],[Rate]]="","",Table8[[#This Row],[Units]]*Table8[[#This Row],[Rate]])</f>
        <v/>
      </c>
      <c r="W44" s="92"/>
      <c r="X44" s="92"/>
      <c r="Y44" s="92"/>
      <c r="Z44" s="92"/>
    </row>
    <row r="45" spans="1:27" ht="13.5" hidden="1" thickBot="1" x14ac:dyDescent="0.25">
      <c r="A45" s="88"/>
      <c r="B45" s="17"/>
      <c r="C45" s="1"/>
      <c r="D45" s="2"/>
      <c r="E45" s="2"/>
      <c r="F45" s="78">
        <f t="shared" si="2"/>
        <v>0</v>
      </c>
      <c r="G45" s="78">
        <f t="shared" si="3"/>
        <v>0</v>
      </c>
      <c r="H45" t="str">
        <f>IF(Table8[[#This Row],[Waiver]]="State SLS","8"&amp;Table8[[#This Row],[Approved Service Provided]],IF(Table8[[#This Row],[Waiver]]="OBRA","9"&amp;Table8[[#This Row],[Approved Service Provided]],Table8[[#This Row],[SIS]]&amp;Table8[[#This Row],[Approved Service Provided]]))</f>
        <v>0</v>
      </c>
      <c r="I45">
        <f>IF(Table8[[#This Row],[Waiver]]="State SLS",8,IF(Table8[[#This Row],[Waiver]]="OBRA",9,IFERROR(VLOOKUP(Table8[[#This Row],[Combined]],'Optimax Rates'!$B$2:$G$139,4,FALSE),0)))</f>
        <v>0</v>
      </c>
      <c r="J45" t="e">
        <f>IF(Table8[[#This Row],[SISdependent]]=0,VLOOKUP("0"&amp;Table8[[#This Row],[Approved Service Provided]],'Optimax Rates'!$B$2:$H$159,6,FALSE),VLOOKUP(Table8[[#This Row],[Combined]],'Optimax Rates'!$B$1:$G$159,6,FALSE))</f>
        <v>#N/A</v>
      </c>
      <c r="K45" t="e">
        <f>VLOOKUP(Table8[[#This Row],[SISdependent]]&amp;Table8[[#This Row],[Approved Service Provided]],'Optimax Rates'!$B$2:$H$139,3,FALSE)</f>
        <v>#N/A</v>
      </c>
      <c r="L45" t="str">
        <f>TEXT(Table8[[#This Row],[Date of Service]],"m/dd/yyyy ")&amp;" "&amp;TEXT(Table8[[#This Row],[Time In HH:MM AM/PM]],"hh:mm")</f>
        <v>1/00/1900  00:00</v>
      </c>
      <c r="M45" t="str">
        <f>TEXT(Table8[[#This Row],[Date of Service]],"m/dd/yyyy ")&amp;" "&amp;TEXT(Table8[[#This Row],[Time Out HH:MM AM/PM]],"hh:mm")</f>
        <v>1/00/1900  00:00</v>
      </c>
      <c r="N45" t="b" cm="1">
        <f t="array" ref="N45">SUMPRODUCT((Table8[[#This Row],[Formula3]]&lt;$M$8:$M$71)*(Table8[[#This Row],[Formula4]]&gt;=$L$8:$L$71))&gt;1</f>
        <v>0</v>
      </c>
      <c r="O45" s="75">
        <f>Table8[[#This Row],[Time Out HH:MM AM/PM]]-Table8[[#This Row],[Time In HH:MM AM/PM]]</f>
        <v>0</v>
      </c>
      <c r="P45" s="76" t="str">
        <f>TEXT(Table8[[#This Row],[Formula 1]],"HH:MM")</f>
        <v>00:00</v>
      </c>
      <c r="Q45" s="76" t="str">
        <f>LEFT(Table8[[#This Row],[Formula 2]],SEARCH(":",Table8[[#This Row],[Formula 2]])-1)</f>
        <v>00</v>
      </c>
      <c r="R45" s="76" t="str">
        <f>RIGHT(Table8[[#This Row],[Formula 2]],SEARCH(":",Table8[[#This Row],[Formula 2]])-1)</f>
        <v>00</v>
      </c>
      <c r="S45" s="76">
        <f>Table8[[#This Row],[Hours]]*60+Table8[[#This Row],[Minutes]]</f>
        <v>0</v>
      </c>
      <c r="T45" s="77" t="str">
        <f>IF(ISBLANK(Table8[[#This Row],[Approved Service Provided]]),"",IF(OR(Table8[[#This Row],[Formula2]]="DAYS",Table8[[#This Row],[Formula2]]="TRIP"),1,ROUNDDOWN((Table8[[#This Row],[Total Minutes]]+7)/15,0)))</f>
        <v/>
      </c>
      <c r="U45" s="85" t="str">
        <f>IF(ISBLANK(Table8[[#This Row],[Approved Service Provided]]),"",Table8[[#This Row],[Rate1]])</f>
        <v/>
      </c>
      <c r="V45" s="139" t="str">
        <f>IF(Table8[[#This Row],[Rate]]="","",Table8[[#This Row],[Units]]*Table8[[#This Row],[Rate]])</f>
        <v/>
      </c>
      <c r="W45" s="92"/>
      <c r="X45" s="92"/>
      <c r="Y45" s="92"/>
      <c r="Z45" s="92"/>
    </row>
    <row r="46" spans="1:27" ht="13.5" hidden="1" thickBot="1" x14ac:dyDescent="0.25">
      <c r="A46" s="88"/>
      <c r="B46" s="17"/>
      <c r="C46" s="1"/>
      <c r="D46" s="2"/>
      <c r="E46" s="2"/>
      <c r="F46" s="78">
        <f t="shared" si="2"/>
        <v>0</v>
      </c>
      <c r="G46" s="78">
        <f t="shared" si="3"/>
        <v>0</v>
      </c>
      <c r="H46" t="str">
        <f>IF(Table8[[#This Row],[Waiver]]="State SLS","8"&amp;Table8[[#This Row],[Approved Service Provided]],IF(Table8[[#This Row],[Waiver]]="OBRA","9"&amp;Table8[[#This Row],[Approved Service Provided]],Table8[[#This Row],[SIS]]&amp;Table8[[#This Row],[Approved Service Provided]]))</f>
        <v>0</v>
      </c>
      <c r="I46">
        <f>IF(Table8[[#This Row],[Waiver]]="State SLS",8,IF(Table8[[#This Row],[Waiver]]="OBRA",9,IFERROR(VLOOKUP(Table8[[#This Row],[Combined]],'Optimax Rates'!$B$2:$G$139,4,FALSE),0)))</f>
        <v>0</v>
      </c>
      <c r="J46" t="e">
        <f>IF(Table8[[#This Row],[SISdependent]]=0,VLOOKUP("0"&amp;Table8[[#This Row],[Approved Service Provided]],'Optimax Rates'!$B$2:$H$159,6,FALSE),VLOOKUP(Table8[[#This Row],[Combined]],'Optimax Rates'!$B$1:$G$159,6,FALSE))</f>
        <v>#N/A</v>
      </c>
      <c r="K46" t="e">
        <f>VLOOKUP(Table8[[#This Row],[SISdependent]]&amp;Table8[[#This Row],[Approved Service Provided]],'Optimax Rates'!$B$2:$H$139,3,FALSE)</f>
        <v>#N/A</v>
      </c>
      <c r="L46" t="str">
        <f>TEXT(Table8[[#This Row],[Date of Service]],"m/dd/yyyy ")&amp;" "&amp;TEXT(Table8[[#This Row],[Time In HH:MM AM/PM]],"hh:mm")</f>
        <v>1/00/1900  00:00</v>
      </c>
      <c r="M46" t="str">
        <f>TEXT(Table8[[#This Row],[Date of Service]],"m/dd/yyyy ")&amp;" "&amp;TEXT(Table8[[#This Row],[Time Out HH:MM AM/PM]],"hh:mm")</f>
        <v>1/00/1900  00:00</v>
      </c>
      <c r="N46" t="b" cm="1">
        <f t="array" ref="N46">SUMPRODUCT((Table8[[#This Row],[Formula3]]&lt;$M$8:$M$71)*(Table8[[#This Row],[Formula4]]&gt;=$L$8:$L$71))&gt;1</f>
        <v>0</v>
      </c>
      <c r="O46" s="75">
        <f>Table8[[#This Row],[Time Out HH:MM AM/PM]]-Table8[[#This Row],[Time In HH:MM AM/PM]]</f>
        <v>0</v>
      </c>
      <c r="P46" s="76" t="str">
        <f>TEXT(Table8[[#This Row],[Formula 1]],"HH:MM")</f>
        <v>00:00</v>
      </c>
      <c r="Q46" s="76" t="str">
        <f>LEFT(Table8[[#This Row],[Formula 2]],SEARCH(":",Table8[[#This Row],[Formula 2]])-1)</f>
        <v>00</v>
      </c>
      <c r="R46" s="76" t="str">
        <f>RIGHT(Table8[[#This Row],[Formula 2]],SEARCH(":",Table8[[#This Row],[Formula 2]])-1)</f>
        <v>00</v>
      </c>
      <c r="S46" s="76">
        <f>Table8[[#This Row],[Hours]]*60+Table8[[#This Row],[Minutes]]</f>
        <v>0</v>
      </c>
      <c r="T46" s="77" t="str">
        <f>IF(ISBLANK(Table8[[#This Row],[Approved Service Provided]]),"",IF(OR(Table8[[#This Row],[Formula2]]="DAYS",Table8[[#This Row],[Formula2]]="TRIP"),1,ROUNDDOWN((Table8[[#This Row],[Total Minutes]]+7)/15,0)))</f>
        <v/>
      </c>
      <c r="U46" s="85" t="str">
        <f>IF(ISBLANK(Table8[[#This Row],[Approved Service Provided]]),"",Table8[[#This Row],[Rate1]])</f>
        <v/>
      </c>
      <c r="V46" s="139" t="str">
        <f>IF(Table8[[#This Row],[Rate]]="","",Table8[[#This Row],[Units]]*Table8[[#This Row],[Rate]])</f>
        <v/>
      </c>
      <c r="W46" s="92"/>
      <c r="X46" s="92"/>
      <c r="Y46" s="92"/>
      <c r="Z46" s="92"/>
    </row>
    <row r="47" spans="1:27" ht="13.5" hidden="1" thickBot="1" x14ac:dyDescent="0.25">
      <c r="A47" s="88"/>
      <c r="B47" s="17"/>
      <c r="C47" s="1"/>
      <c r="D47" s="2"/>
      <c r="E47" s="2"/>
      <c r="F47" s="78">
        <f t="shared" si="2"/>
        <v>0</v>
      </c>
      <c r="G47" s="78">
        <f t="shared" si="3"/>
        <v>0</v>
      </c>
      <c r="H47" t="str">
        <f>IF(Table8[[#This Row],[Waiver]]="State SLS","8"&amp;Table8[[#This Row],[Approved Service Provided]],IF(Table8[[#This Row],[Waiver]]="OBRA","9"&amp;Table8[[#This Row],[Approved Service Provided]],Table8[[#This Row],[SIS]]&amp;Table8[[#This Row],[Approved Service Provided]]))</f>
        <v>0</v>
      </c>
      <c r="I47">
        <f>IF(Table8[[#This Row],[Waiver]]="State SLS",8,IF(Table8[[#This Row],[Waiver]]="OBRA",9,IFERROR(VLOOKUP(Table8[[#This Row],[Combined]],'Optimax Rates'!$B$2:$G$139,4,FALSE),0)))</f>
        <v>0</v>
      </c>
      <c r="J47" t="e">
        <f>IF(Table8[[#This Row],[SISdependent]]=0,VLOOKUP("0"&amp;Table8[[#This Row],[Approved Service Provided]],'Optimax Rates'!$B$2:$H$159,6,FALSE),VLOOKUP(Table8[[#This Row],[Combined]],'Optimax Rates'!$B$1:$G$159,6,FALSE))</f>
        <v>#N/A</v>
      </c>
      <c r="K47" t="e">
        <f>VLOOKUP(Table8[[#This Row],[SISdependent]]&amp;Table8[[#This Row],[Approved Service Provided]],'Optimax Rates'!$B$2:$H$139,3,FALSE)</f>
        <v>#N/A</v>
      </c>
      <c r="L47" t="str">
        <f>TEXT(Table8[[#This Row],[Date of Service]],"m/dd/yyyy ")&amp;" "&amp;TEXT(Table8[[#This Row],[Time In HH:MM AM/PM]],"hh:mm")</f>
        <v>1/00/1900  00:00</v>
      </c>
      <c r="M47" t="str">
        <f>TEXT(Table8[[#This Row],[Date of Service]],"m/dd/yyyy ")&amp;" "&amp;TEXT(Table8[[#This Row],[Time Out HH:MM AM/PM]],"hh:mm")</f>
        <v>1/00/1900  00:00</v>
      </c>
      <c r="N47" t="b" cm="1">
        <f t="array" ref="N47">SUMPRODUCT((Table8[[#This Row],[Formula3]]&lt;$M$8:$M$71)*(Table8[[#This Row],[Formula4]]&gt;=$L$8:$L$71))&gt;1</f>
        <v>0</v>
      </c>
      <c r="O47" s="75">
        <f>Table8[[#This Row],[Time Out HH:MM AM/PM]]-Table8[[#This Row],[Time In HH:MM AM/PM]]</f>
        <v>0</v>
      </c>
      <c r="P47" s="76" t="str">
        <f>TEXT(Table8[[#This Row],[Formula 1]],"HH:MM")</f>
        <v>00:00</v>
      </c>
      <c r="Q47" s="76" t="str">
        <f>LEFT(Table8[[#This Row],[Formula 2]],SEARCH(":",Table8[[#This Row],[Formula 2]])-1)</f>
        <v>00</v>
      </c>
      <c r="R47" s="76" t="str">
        <f>RIGHT(Table8[[#This Row],[Formula 2]],SEARCH(":",Table8[[#This Row],[Formula 2]])-1)</f>
        <v>00</v>
      </c>
      <c r="S47" s="76">
        <f>Table8[[#This Row],[Hours]]*60+Table8[[#This Row],[Minutes]]</f>
        <v>0</v>
      </c>
      <c r="T47" s="77" t="str">
        <f>IF(ISBLANK(Table8[[#This Row],[Approved Service Provided]]),"",IF(OR(Table8[[#This Row],[Formula2]]="DAYS",Table8[[#This Row],[Formula2]]="TRIP"),1,ROUNDDOWN((Table8[[#This Row],[Total Minutes]]+7)/15,0)))</f>
        <v/>
      </c>
      <c r="U47" s="85" t="str">
        <f>IF(ISBLANK(Table8[[#This Row],[Approved Service Provided]]),"",Table8[[#This Row],[Rate1]])</f>
        <v/>
      </c>
      <c r="V47" s="139" t="str">
        <f>IF(Table8[[#This Row],[Rate]]="","",Table8[[#This Row],[Units]]*Table8[[#This Row],[Rate]])</f>
        <v/>
      </c>
      <c r="W47" s="92"/>
      <c r="X47" s="92"/>
      <c r="Y47" s="92"/>
      <c r="Z47" s="92"/>
    </row>
    <row r="48" spans="1:27" ht="13.5" hidden="1" thickBot="1" x14ac:dyDescent="0.25">
      <c r="A48" s="88"/>
      <c r="B48" s="17"/>
      <c r="C48" s="1"/>
      <c r="D48" s="2"/>
      <c r="E48" s="2"/>
      <c r="F48" s="78">
        <f t="shared" si="2"/>
        <v>0</v>
      </c>
      <c r="G48" s="78">
        <f t="shared" si="3"/>
        <v>0</v>
      </c>
      <c r="H48" t="str">
        <f>IF(Table8[[#This Row],[Waiver]]="State SLS","8"&amp;Table8[[#This Row],[Approved Service Provided]],IF(Table8[[#This Row],[Waiver]]="OBRA","9"&amp;Table8[[#This Row],[Approved Service Provided]],Table8[[#This Row],[SIS]]&amp;Table8[[#This Row],[Approved Service Provided]]))</f>
        <v>0</v>
      </c>
      <c r="I48">
        <f>IF(Table8[[#This Row],[Waiver]]="State SLS",8,IF(Table8[[#This Row],[Waiver]]="OBRA",9,IFERROR(VLOOKUP(Table8[[#This Row],[Combined]],'Optimax Rates'!$B$2:$G$139,4,FALSE),0)))</f>
        <v>0</v>
      </c>
      <c r="J48" t="e">
        <f>IF(Table8[[#This Row],[SISdependent]]=0,VLOOKUP("0"&amp;Table8[[#This Row],[Approved Service Provided]],'Optimax Rates'!$B$2:$H$159,6,FALSE),VLOOKUP(Table8[[#This Row],[Combined]],'Optimax Rates'!$B$1:$G$159,6,FALSE))</f>
        <v>#N/A</v>
      </c>
      <c r="K48" t="e">
        <f>VLOOKUP(Table8[[#This Row],[SISdependent]]&amp;Table8[[#This Row],[Approved Service Provided]],'Optimax Rates'!$B$2:$H$139,3,FALSE)</f>
        <v>#N/A</v>
      </c>
      <c r="L48" t="str">
        <f>TEXT(Table8[[#This Row],[Date of Service]],"m/dd/yyyy ")&amp;" "&amp;TEXT(Table8[[#This Row],[Time In HH:MM AM/PM]],"hh:mm")</f>
        <v>1/00/1900  00:00</v>
      </c>
      <c r="M48" t="str">
        <f>TEXT(Table8[[#This Row],[Date of Service]],"m/dd/yyyy ")&amp;" "&amp;TEXT(Table8[[#This Row],[Time Out HH:MM AM/PM]],"hh:mm")</f>
        <v>1/00/1900  00:00</v>
      </c>
      <c r="N48" t="b" cm="1">
        <f t="array" ref="N48">SUMPRODUCT((Table8[[#This Row],[Formula3]]&lt;$M$8:$M$71)*(Table8[[#This Row],[Formula4]]&gt;=$L$8:$L$71))&gt;1</f>
        <v>0</v>
      </c>
      <c r="O48" s="75">
        <f>Table8[[#This Row],[Time Out HH:MM AM/PM]]-Table8[[#This Row],[Time In HH:MM AM/PM]]</f>
        <v>0</v>
      </c>
      <c r="P48" s="76" t="str">
        <f>TEXT(Table8[[#This Row],[Formula 1]],"HH:MM")</f>
        <v>00:00</v>
      </c>
      <c r="Q48" s="76" t="str">
        <f>LEFT(Table8[[#This Row],[Formula 2]],SEARCH(":",Table8[[#This Row],[Formula 2]])-1)</f>
        <v>00</v>
      </c>
      <c r="R48" s="76" t="str">
        <f>RIGHT(Table8[[#This Row],[Formula 2]],SEARCH(":",Table8[[#This Row],[Formula 2]])-1)</f>
        <v>00</v>
      </c>
      <c r="S48" s="76">
        <f>Table8[[#This Row],[Hours]]*60+Table8[[#This Row],[Minutes]]</f>
        <v>0</v>
      </c>
      <c r="T48" s="77" t="str">
        <f>IF(ISBLANK(Table8[[#This Row],[Approved Service Provided]]),"",IF(OR(Table8[[#This Row],[Formula2]]="DAYS",Table8[[#This Row],[Formula2]]="TRIP"),1,ROUNDDOWN((Table8[[#This Row],[Total Minutes]]+7)/15,0)))</f>
        <v/>
      </c>
      <c r="U48" s="85" t="str">
        <f>IF(ISBLANK(Table8[[#This Row],[Approved Service Provided]]),"",Table8[[#This Row],[Rate1]])</f>
        <v/>
      </c>
      <c r="V48" s="139" t="str">
        <f>IF(Table8[[#This Row],[Rate]]="","",Table8[[#This Row],[Units]]*Table8[[#This Row],[Rate]])</f>
        <v/>
      </c>
      <c r="W48" s="92"/>
      <c r="X48" s="92"/>
      <c r="Y48" s="92"/>
      <c r="Z48" s="92"/>
    </row>
    <row r="49" spans="1:26" ht="13.5" hidden="1" thickBot="1" x14ac:dyDescent="0.25">
      <c r="A49" s="88"/>
      <c r="B49" s="17"/>
      <c r="C49" s="1"/>
      <c r="D49" s="2"/>
      <c r="E49" s="2"/>
      <c r="F49" s="78">
        <f t="shared" si="2"/>
        <v>0</v>
      </c>
      <c r="G49" s="78">
        <f t="shared" si="3"/>
        <v>0</v>
      </c>
      <c r="H49" t="str">
        <f>IF(Table8[[#This Row],[Waiver]]="State SLS","8"&amp;Table8[[#This Row],[Approved Service Provided]],IF(Table8[[#This Row],[Waiver]]="OBRA","9"&amp;Table8[[#This Row],[Approved Service Provided]],Table8[[#This Row],[SIS]]&amp;Table8[[#This Row],[Approved Service Provided]]))</f>
        <v>0</v>
      </c>
      <c r="I49">
        <f>IF(Table8[[#This Row],[Waiver]]="State SLS",8,IF(Table8[[#This Row],[Waiver]]="OBRA",9,IFERROR(VLOOKUP(Table8[[#This Row],[Combined]],'Optimax Rates'!$B$2:$G$139,4,FALSE),0)))</f>
        <v>0</v>
      </c>
      <c r="J49" t="e">
        <f>IF(Table8[[#This Row],[SISdependent]]=0,VLOOKUP("0"&amp;Table8[[#This Row],[Approved Service Provided]],'Optimax Rates'!$B$2:$H$159,6,FALSE),VLOOKUP(Table8[[#This Row],[Combined]],'Optimax Rates'!$B$1:$G$159,6,FALSE))</f>
        <v>#N/A</v>
      </c>
      <c r="K49" t="e">
        <f>VLOOKUP(Table8[[#This Row],[SISdependent]]&amp;Table8[[#This Row],[Approved Service Provided]],'Optimax Rates'!$B$2:$H$139,3,FALSE)</f>
        <v>#N/A</v>
      </c>
      <c r="L49" t="str">
        <f>TEXT(Table8[[#This Row],[Date of Service]],"m/dd/yyyy ")&amp;" "&amp;TEXT(Table8[[#This Row],[Time In HH:MM AM/PM]],"hh:mm")</f>
        <v>1/00/1900  00:00</v>
      </c>
      <c r="M49" t="str">
        <f>TEXT(Table8[[#This Row],[Date of Service]],"m/dd/yyyy ")&amp;" "&amp;TEXT(Table8[[#This Row],[Time Out HH:MM AM/PM]],"hh:mm")</f>
        <v>1/00/1900  00:00</v>
      </c>
      <c r="N49" t="b" cm="1">
        <f t="array" ref="N49">SUMPRODUCT((Table8[[#This Row],[Formula3]]&lt;$M$8:$M$71)*(Table8[[#This Row],[Formula4]]&gt;=$L$8:$L$71))&gt;1</f>
        <v>0</v>
      </c>
      <c r="O49" s="75">
        <f>Table8[[#This Row],[Time Out HH:MM AM/PM]]-Table8[[#This Row],[Time In HH:MM AM/PM]]</f>
        <v>0</v>
      </c>
      <c r="P49" s="76" t="str">
        <f>TEXT(Table8[[#This Row],[Formula 1]],"HH:MM")</f>
        <v>00:00</v>
      </c>
      <c r="Q49" s="76" t="str">
        <f>LEFT(Table8[[#This Row],[Formula 2]],SEARCH(":",Table8[[#This Row],[Formula 2]])-1)</f>
        <v>00</v>
      </c>
      <c r="R49" s="76" t="str">
        <f>RIGHT(Table8[[#This Row],[Formula 2]],SEARCH(":",Table8[[#This Row],[Formula 2]])-1)</f>
        <v>00</v>
      </c>
      <c r="S49" s="76">
        <f>Table8[[#This Row],[Hours]]*60+Table8[[#This Row],[Minutes]]</f>
        <v>0</v>
      </c>
      <c r="T49" s="77" t="str">
        <f>IF(ISBLANK(Table8[[#This Row],[Approved Service Provided]]),"",IF(OR(Table8[[#This Row],[Formula2]]="DAYS",Table8[[#This Row],[Formula2]]="TRIP"),1,ROUNDDOWN((Table8[[#This Row],[Total Minutes]]+7)/15,0)))</f>
        <v/>
      </c>
      <c r="U49" s="85" t="str">
        <f>IF(ISBLANK(Table8[[#This Row],[Approved Service Provided]]),"",Table8[[#This Row],[Rate1]])</f>
        <v/>
      </c>
      <c r="V49" s="139" t="str">
        <f>IF(Table8[[#This Row],[Rate]]="","",Table8[[#This Row],[Units]]*Table8[[#This Row],[Rate]])</f>
        <v/>
      </c>
      <c r="W49" s="92"/>
      <c r="X49" s="92"/>
      <c r="Y49" s="92"/>
      <c r="Z49" s="92"/>
    </row>
    <row r="50" spans="1:26" ht="13.5" hidden="1" thickBot="1" x14ac:dyDescent="0.25">
      <c r="A50" s="88"/>
      <c r="B50" s="17"/>
      <c r="C50" s="1"/>
      <c r="D50" s="2"/>
      <c r="E50" s="2"/>
      <c r="F50" s="78">
        <f t="shared" si="2"/>
        <v>0</v>
      </c>
      <c r="G50" s="78">
        <f t="shared" si="3"/>
        <v>0</v>
      </c>
      <c r="H50" t="str">
        <f>IF(Table8[[#This Row],[Waiver]]="State SLS","8"&amp;Table8[[#This Row],[Approved Service Provided]],IF(Table8[[#This Row],[Waiver]]="OBRA","9"&amp;Table8[[#This Row],[Approved Service Provided]],Table8[[#This Row],[SIS]]&amp;Table8[[#This Row],[Approved Service Provided]]))</f>
        <v>0</v>
      </c>
      <c r="I50">
        <f>IF(Table8[[#This Row],[Waiver]]="State SLS",8,IF(Table8[[#This Row],[Waiver]]="OBRA",9,IFERROR(VLOOKUP(Table8[[#This Row],[Combined]],'Optimax Rates'!$B$2:$G$139,4,FALSE),0)))</f>
        <v>0</v>
      </c>
      <c r="J50" t="e">
        <f>IF(Table8[[#This Row],[SISdependent]]=0,VLOOKUP("0"&amp;Table8[[#This Row],[Approved Service Provided]],'Optimax Rates'!$B$2:$H$159,6,FALSE),VLOOKUP(Table8[[#This Row],[Combined]],'Optimax Rates'!$B$1:$G$159,6,FALSE))</f>
        <v>#N/A</v>
      </c>
      <c r="K50" t="e">
        <f>VLOOKUP(Table8[[#This Row],[SISdependent]]&amp;Table8[[#This Row],[Approved Service Provided]],'Optimax Rates'!$B$2:$H$139,3,FALSE)</f>
        <v>#N/A</v>
      </c>
      <c r="L50" t="str">
        <f>TEXT(Table8[[#This Row],[Date of Service]],"m/dd/yyyy ")&amp;" "&amp;TEXT(Table8[[#This Row],[Time In HH:MM AM/PM]],"hh:mm")</f>
        <v>1/00/1900  00:00</v>
      </c>
      <c r="M50" t="str">
        <f>TEXT(Table8[[#This Row],[Date of Service]],"m/dd/yyyy ")&amp;" "&amp;TEXT(Table8[[#This Row],[Time Out HH:MM AM/PM]],"hh:mm")</f>
        <v>1/00/1900  00:00</v>
      </c>
      <c r="N50" t="b" cm="1">
        <f t="array" ref="N50">SUMPRODUCT((Table8[[#This Row],[Formula3]]&lt;$M$8:$M$71)*(Table8[[#This Row],[Formula4]]&gt;=$L$8:$L$71))&gt;1</f>
        <v>0</v>
      </c>
      <c r="O50" s="75">
        <f>Table8[[#This Row],[Time Out HH:MM AM/PM]]-Table8[[#This Row],[Time In HH:MM AM/PM]]</f>
        <v>0</v>
      </c>
      <c r="P50" s="76" t="str">
        <f>TEXT(Table8[[#This Row],[Formula 1]],"HH:MM")</f>
        <v>00:00</v>
      </c>
      <c r="Q50" s="76" t="str">
        <f>LEFT(Table8[[#This Row],[Formula 2]],SEARCH(":",Table8[[#This Row],[Formula 2]])-1)</f>
        <v>00</v>
      </c>
      <c r="R50" s="76" t="str">
        <f>RIGHT(Table8[[#This Row],[Formula 2]],SEARCH(":",Table8[[#This Row],[Formula 2]])-1)</f>
        <v>00</v>
      </c>
      <c r="S50" s="76">
        <f>Table8[[#This Row],[Hours]]*60+Table8[[#This Row],[Minutes]]</f>
        <v>0</v>
      </c>
      <c r="T50" s="77" t="str">
        <f>IF(ISBLANK(Table8[[#This Row],[Approved Service Provided]]),"",IF(OR(Table8[[#This Row],[Formula2]]="DAYS",Table8[[#This Row],[Formula2]]="TRIP"),1,ROUNDDOWN((Table8[[#This Row],[Total Minutes]]+7)/15,0)))</f>
        <v/>
      </c>
      <c r="U50" s="85" t="str">
        <f>IF(ISBLANK(Table8[[#This Row],[Approved Service Provided]]),"",Table8[[#This Row],[Rate1]])</f>
        <v/>
      </c>
      <c r="V50" s="139" t="str">
        <f>IF(Table8[[#This Row],[Rate]]="","",Table8[[#This Row],[Units]]*Table8[[#This Row],[Rate]])</f>
        <v/>
      </c>
      <c r="W50" s="92"/>
      <c r="X50" s="92"/>
      <c r="Y50" s="92"/>
      <c r="Z50" s="92"/>
    </row>
    <row r="51" spans="1:26" ht="13.5" hidden="1" thickBot="1" x14ac:dyDescent="0.25">
      <c r="A51" s="88"/>
      <c r="B51" s="17"/>
      <c r="C51" s="1"/>
      <c r="D51" s="2"/>
      <c r="E51" s="2"/>
      <c r="F51" s="78">
        <f t="shared" si="2"/>
        <v>0</v>
      </c>
      <c r="G51" s="78">
        <f t="shared" si="3"/>
        <v>0</v>
      </c>
      <c r="H51" t="str">
        <f>IF(Table8[[#This Row],[Waiver]]="State SLS","8"&amp;Table8[[#This Row],[Approved Service Provided]],IF(Table8[[#This Row],[Waiver]]="OBRA","9"&amp;Table8[[#This Row],[Approved Service Provided]],Table8[[#This Row],[SIS]]&amp;Table8[[#This Row],[Approved Service Provided]]))</f>
        <v>0</v>
      </c>
      <c r="I51">
        <f>IF(Table8[[#This Row],[Waiver]]="State SLS",8,IF(Table8[[#This Row],[Waiver]]="OBRA",9,IFERROR(VLOOKUP(Table8[[#This Row],[Combined]],'Optimax Rates'!$B$2:$G$139,4,FALSE),0)))</f>
        <v>0</v>
      </c>
      <c r="J51" t="e">
        <f>IF(Table8[[#This Row],[SISdependent]]=0,VLOOKUP("0"&amp;Table8[[#This Row],[Approved Service Provided]],'Optimax Rates'!$B$2:$H$159,6,FALSE),VLOOKUP(Table8[[#This Row],[Combined]],'Optimax Rates'!$B$1:$G$159,6,FALSE))</f>
        <v>#N/A</v>
      </c>
      <c r="K51" t="e">
        <f>VLOOKUP(Table8[[#This Row],[SISdependent]]&amp;Table8[[#This Row],[Approved Service Provided]],'Optimax Rates'!$B$2:$H$139,3,FALSE)</f>
        <v>#N/A</v>
      </c>
      <c r="L51" t="str">
        <f>TEXT(Table8[[#This Row],[Date of Service]],"m/dd/yyyy ")&amp;" "&amp;TEXT(Table8[[#This Row],[Time In HH:MM AM/PM]],"hh:mm")</f>
        <v>1/00/1900  00:00</v>
      </c>
      <c r="M51" t="str">
        <f>TEXT(Table8[[#This Row],[Date of Service]],"m/dd/yyyy ")&amp;" "&amp;TEXT(Table8[[#This Row],[Time Out HH:MM AM/PM]],"hh:mm")</f>
        <v>1/00/1900  00:00</v>
      </c>
      <c r="N51" t="b" cm="1">
        <f t="array" ref="N51">SUMPRODUCT((Table8[[#This Row],[Formula3]]&lt;$M$8:$M$71)*(Table8[[#This Row],[Formula4]]&gt;=$L$8:$L$71))&gt;1</f>
        <v>0</v>
      </c>
      <c r="O51" s="75">
        <f>Table8[[#This Row],[Time Out HH:MM AM/PM]]-Table8[[#This Row],[Time In HH:MM AM/PM]]</f>
        <v>0</v>
      </c>
      <c r="P51" s="76" t="str">
        <f>TEXT(Table8[[#This Row],[Formula 1]],"HH:MM")</f>
        <v>00:00</v>
      </c>
      <c r="Q51" s="76" t="str">
        <f>LEFT(Table8[[#This Row],[Formula 2]],SEARCH(":",Table8[[#This Row],[Formula 2]])-1)</f>
        <v>00</v>
      </c>
      <c r="R51" s="76" t="str">
        <f>RIGHT(Table8[[#This Row],[Formula 2]],SEARCH(":",Table8[[#This Row],[Formula 2]])-1)</f>
        <v>00</v>
      </c>
      <c r="S51" s="76">
        <f>Table8[[#This Row],[Hours]]*60+Table8[[#This Row],[Minutes]]</f>
        <v>0</v>
      </c>
      <c r="T51" s="77" t="str">
        <f>IF(ISBLANK(Table8[[#This Row],[Approved Service Provided]]),"",IF(OR(Table8[[#This Row],[Formula2]]="DAYS",Table8[[#This Row],[Formula2]]="TRIP"),1,ROUNDDOWN((Table8[[#This Row],[Total Minutes]]+7)/15,0)))</f>
        <v/>
      </c>
      <c r="U51" s="85" t="str">
        <f>IF(ISBLANK(Table8[[#This Row],[Approved Service Provided]]),"",Table8[[#This Row],[Rate1]])</f>
        <v/>
      </c>
      <c r="V51" s="139" t="str">
        <f>IF(Table8[[#This Row],[Rate]]="","",Table8[[#This Row],[Units]]*Table8[[#This Row],[Rate]])</f>
        <v/>
      </c>
      <c r="W51" s="92"/>
      <c r="X51" s="92"/>
      <c r="Y51" s="92"/>
      <c r="Z51" s="92"/>
    </row>
    <row r="52" spans="1:26" ht="13.5" hidden="1" thickBot="1" x14ac:dyDescent="0.25">
      <c r="A52" s="88"/>
      <c r="B52" s="17"/>
      <c r="C52" s="1"/>
      <c r="D52" s="2"/>
      <c r="E52" s="2"/>
      <c r="F52" s="78">
        <f t="shared" si="2"/>
        <v>0</v>
      </c>
      <c r="G52" s="78">
        <f t="shared" si="3"/>
        <v>0</v>
      </c>
      <c r="H52" t="str">
        <f>IF(Table8[[#This Row],[Waiver]]="State SLS","8"&amp;Table8[[#This Row],[Approved Service Provided]],IF(Table8[[#This Row],[Waiver]]="OBRA","9"&amp;Table8[[#This Row],[Approved Service Provided]],Table8[[#This Row],[SIS]]&amp;Table8[[#This Row],[Approved Service Provided]]))</f>
        <v>0</v>
      </c>
      <c r="I52">
        <f>IF(Table8[[#This Row],[Waiver]]="State SLS",8,IF(Table8[[#This Row],[Waiver]]="OBRA",9,IFERROR(VLOOKUP(Table8[[#This Row],[Combined]],'Optimax Rates'!$B$2:$G$139,4,FALSE),0)))</f>
        <v>0</v>
      </c>
      <c r="J52" t="e">
        <f>IF(Table8[[#This Row],[SISdependent]]=0,VLOOKUP("0"&amp;Table8[[#This Row],[Approved Service Provided]],'Optimax Rates'!$B$2:$H$159,6,FALSE),VLOOKUP(Table8[[#This Row],[Combined]],'Optimax Rates'!$B$1:$G$159,6,FALSE))</f>
        <v>#N/A</v>
      </c>
      <c r="K52" t="e">
        <f>VLOOKUP(Table8[[#This Row],[SISdependent]]&amp;Table8[[#This Row],[Approved Service Provided]],'Optimax Rates'!$B$2:$H$139,3,FALSE)</f>
        <v>#N/A</v>
      </c>
      <c r="L52" t="str">
        <f>TEXT(Table8[[#This Row],[Date of Service]],"m/dd/yyyy ")&amp;" "&amp;TEXT(Table8[[#This Row],[Time In HH:MM AM/PM]],"hh:mm")</f>
        <v>1/00/1900  00:00</v>
      </c>
      <c r="M52" t="str">
        <f>TEXT(Table8[[#This Row],[Date of Service]],"m/dd/yyyy ")&amp;" "&amp;TEXT(Table8[[#This Row],[Time Out HH:MM AM/PM]],"hh:mm")</f>
        <v>1/00/1900  00:00</v>
      </c>
      <c r="N52" t="b" cm="1">
        <f t="array" ref="N52">SUMPRODUCT((Table8[[#This Row],[Formula3]]&lt;$M$8:$M$71)*(Table8[[#This Row],[Formula4]]&gt;=$L$8:$L$71))&gt;1</f>
        <v>0</v>
      </c>
      <c r="O52" s="75">
        <f>Table8[[#This Row],[Time Out HH:MM AM/PM]]-Table8[[#This Row],[Time In HH:MM AM/PM]]</f>
        <v>0</v>
      </c>
      <c r="P52" s="76" t="str">
        <f>TEXT(Table8[[#This Row],[Formula 1]],"HH:MM")</f>
        <v>00:00</v>
      </c>
      <c r="Q52" s="76" t="str">
        <f>LEFT(Table8[[#This Row],[Formula 2]],SEARCH(":",Table8[[#This Row],[Formula 2]])-1)</f>
        <v>00</v>
      </c>
      <c r="R52" s="76" t="str">
        <f>RIGHT(Table8[[#This Row],[Formula 2]],SEARCH(":",Table8[[#This Row],[Formula 2]])-1)</f>
        <v>00</v>
      </c>
      <c r="S52" s="76">
        <f>Table8[[#This Row],[Hours]]*60+Table8[[#This Row],[Minutes]]</f>
        <v>0</v>
      </c>
      <c r="T52" s="77" t="str">
        <f>IF(ISBLANK(Table8[[#This Row],[Approved Service Provided]]),"",IF(OR(Table8[[#This Row],[Formula2]]="DAYS",Table8[[#This Row],[Formula2]]="TRIP"),1,ROUNDDOWN((Table8[[#This Row],[Total Minutes]]+7)/15,0)))</f>
        <v/>
      </c>
      <c r="U52" s="85" t="str">
        <f>IF(ISBLANK(Table8[[#This Row],[Approved Service Provided]]),"",Table8[[#This Row],[Rate1]])</f>
        <v/>
      </c>
      <c r="V52" s="139" t="str">
        <f>IF(Table8[[#This Row],[Rate]]="","",Table8[[#This Row],[Units]]*Table8[[#This Row],[Rate]])</f>
        <v/>
      </c>
      <c r="W52" s="92"/>
      <c r="X52" s="92"/>
      <c r="Y52" s="92"/>
      <c r="Z52" s="92"/>
    </row>
    <row r="53" spans="1:26" ht="13.5" hidden="1" thickBot="1" x14ac:dyDescent="0.25">
      <c r="A53" s="88"/>
      <c r="B53" s="17"/>
      <c r="C53" s="1"/>
      <c r="D53" s="2"/>
      <c r="E53" s="2"/>
      <c r="F53" s="78">
        <f t="shared" si="2"/>
        <v>0</v>
      </c>
      <c r="G53" s="78">
        <f t="shared" si="3"/>
        <v>0</v>
      </c>
      <c r="H53" t="str">
        <f>IF(Table8[[#This Row],[Waiver]]="State SLS","8"&amp;Table8[[#This Row],[Approved Service Provided]],IF(Table8[[#This Row],[Waiver]]="OBRA","9"&amp;Table8[[#This Row],[Approved Service Provided]],Table8[[#This Row],[SIS]]&amp;Table8[[#This Row],[Approved Service Provided]]))</f>
        <v>0</v>
      </c>
      <c r="I53">
        <f>IF(Table8[[#This Row],[Waiver]]="State SLS",8,IF(Table8[[#This Row],[Waiver]]="OBRA",9,IFERROR(VLOOKUP(Table8[[#This Row],[Combined]],'Optimax Rates'!$B$2:$G$139,4,FALSE),0)))</f>
        <v>0</v>
      </c>
      <c r="J53" t="e">
        <f>IF(Table8[[#This Row],[SISdependent]]=0,VLOOKUP("0"&amp;Table8[[#This Row],[Approved Service Provided]],'Optimax Rates'!$B$2:$H$159,6,FALSE),VLOOKUP(Table8[[#This Row],[Combined]],'Optimax Rates'!$B$1:$G$159,6,FALSE))</f>
        <v>#N/A</v>
      </c>
      <c r="K53" t="e">
        <f>VLOOKUP(Table8[[#This Row],[SISdependent]]&amp;Table8[[#This Row],[Approved Service Provided]],'Optimax Rates'!$B$2:$H$139,3,FALSE)</f>
        <v>#N/A</v>
      </c>
      <c r="L53" t="str">
        <f>TEXT(Table8[[#This Row],[Date of Service]],"m/dd/yyyy ")&amp;" "&amp;TEXT(Table8[[#This Row],[Time In HH:MM AM/PM]],"hh:mm")</f>
        <v>1/00/1900  00:00</v>
      </c>
      <c r="M53" t="str">
        <f>TEXT(Table8[[#This Row],[Date of Service]],"m/dd/yyyy ")&amp;" "&amp;TEXT(Table8[[#This Row],[Time Out HH:MM AM/PM]],"hh:mm")</f>
        <v>1/00/1900  00:00</v>
      </c>
      <c r="N53" t="b" cm="1">
        <f t="array" ref="N53">SUMPRODUCT((Table8[[#This Row],[Formula3]]&lt;$M$8:$M$71)*(Table8[[#This Row],[Formula4]]&gt;=$L$8:$L$71))&gt;1</f>
        <v>0</v>
      </c>
      <c r="O53" s="75">
        <f>Table8[[#This Row],[Time Out HH:MM AM/PM]]-Table8[[#This Row],[Time In HH:MM AM/PM]]</f>
        <v>0</v>
      </c>
      <c r="P53" s="76" t="str">
        <f>TEXT(Table8[[#This Row],[Formula 1]],"HH:MM")</f>
        <v>00:00</v>
      </c>
      <c r="Q53" s="76" t="str">
        <f>LEFT(Table8[[#This Row],[Formula 2]],SEARCH(":",Table8[[#This Row],[Formula 2]])-1)</f>
        <v>00</v>
      </c>
      <c r="R53" s="76" t="str">
        <f>RIGHT(Table8[[#This Row],[Formula 2]],SEARCH(":",Table8[[#This Row],[Formula 2]])-1)</f>
        <v>00</v>
      </c>
      <c r="S53" s="76">
        <f>Table8[[#This Row],[Hours]]*60+Table8[[#This Row],[Minutes]]</f>
        <v>0</v>
      </c>
      <c r="T53" s="77" t="str">
        <f>IF(ISBLANK(Table8[[#This Row],[Approved Service Provided]]),"",IF(OR(Table8[[#This Row],[Formula2]]="DAYS",Table8[[#This Row],[Formula2]]="TRIP"),1,ROUNDDOWN((Table8[[#This Row],[Total Minutes]]+7)/15,0)))</f>
        <v/>
      </c>
      <c r="U53" s="85" t="str">
        <f>IF(ISBLANK(Table8[[#This Row],[Approved Service Provided]]),"",Table8[[#This Row],[Rate1]])</f>
        <v/>
      </c>
      <c r="V53" s="139" t="str">
        <f>IF(Table8[[#This Row],[Rate]]="","",Table8[[#This Row],[Units]]*Table8[[#This Row],[Rate]])</f>
        <v/>
      </c>
      <c r="W53" s="92"/>
      <c r="X53" s="92"/>
      <c r="Y53" s="92"/>
      <c r="Z53" s="92"/>
    </row>
    <row r="54" spans="1:26" ht="13.5" hidden="1" thickBot="1" x14ac:dyDescent="0.25">
      <c r="A54" s="140"/>
      <c r="B54" s="67"/>
      <c r="C54" s="68"/>
      <c r="D54" s="69"/>
      <c r="E54" s="69"/>
      <c r="F54" s="78">
        <f t="shared" si="2"/>
        <v>0</v>
      </c>
      <c r="G54" s="78">
        <f t="shared" si="3"/>
        <v>0</v>
      </c>
      <c r="H54" t="str">
        <f>IF(Table8[[#This Row],[Waiver]]="State SLS","8"&amp;Table8[[#This Row],[Approved Service Provided]],IF(Table8[[#This Row],[Waiver]]="OBRA","9"&amp;Table8[[#This Row],[Approved Service Provided]],Table8[[#This Row],[SIS]]&amp;Table8[[#This Row],[Approved Service Provided]]))</f>
        <v>0</v>
      </c>
      <c r="I54">
        <f>IF(Table8[[#This Row],[Waiver]]="State SLS",8,IF(Table8[[#This Row],[Waiver]]="OBRA",9,IFERROR(VLOOKUP(Table8[[#This Row],[Combined]],'Optimax Rates'!$B$2:$G$139,4,FALSE),0)))</f>
        <v>0</v>
      </c>
      <c r="J54" t="e">
        <f>IF(Table8[[#This Row],[SISdependent]]=0,VLOOKUP("0"&amp;Table8[[#This Row],[Approved Service Provided]],'Optimax Rates'!$B$2:$H$159,6,FALSE),VLOOKUP(Table8[[#This Row],[Combined]],'Optimax Rates'!$B$1:$G$159,6,FALSE))</f>
        <v>#N/A</v>
      </c>
      <c r="K54" t="e">
        <f>VLOOKUP(Table8[[#This Row],[SISdependent]]&amp;Table8[[#This Row],[Approved Service Provided]],'Optimax Rates'!$B$2:$H$139,3,FALSE)</f>
        <v>#N/A</v>
      </c>
      <c r="L54" t="str">
        <f>TEXT(Table8[[#This Row],[Date of Service]],"m/dd/yyyy ")&amp;" "&amp;TEXT(Table8[[#This Row],[Time In HH:MM AM/PM]],"hh:mm")</f>
        <v>1/00/1900  00:00</v>
      </c>
      <c r="M54" t="str">
        <f>TEXT(Table8[[#This Row],[Date of Service]],"m/dd/yyyy ")&amp;" "&amp;TEXT(Table8[[#This Row],[Time Out HH:MM AM/PM]],"hh:mm")</f>
        <v>1/00/1900  00:00</v>
      </c>
      <c r="N54" t="b" cm="1">
        <f t="array" ref="N54">SUMPRODUCT((Table8[[#This Row],[Formula3]]&lt;$M$8:$M$71)*(Table8[[#This Row],[Formula4]]&gt;=$L$8:$L$71))&gt;1</f>
        <v>0</v>
      </c>
      <c r="O54" s="75">
        <f>Table8[[#This Row],[Time Out HH:MM AM/PM]]-Table8[[#This Row],[Time In HH:MM AM/PM]]</f>
        <v>0</v>
      </c>
      <c r="P54" s="76" t="str">
        <f>TEXT(Table8[[#This Row],[Formula 1]],"HH:MM")</f>
        <v>00:00</v>
      </c>
      <c r="Q54" s="76" t="str">
        <f>LEFT(Table8[[#This Row],[Formula 2]],SEARCH(":",Table8[[#This Row],[Formula 2]])-1)</f>
        <v>00</v>
      </c>
      <c r="R54" s="76" t="str">
        <f>RIGHT(Table8[[#This Row],[Formula 2]],SEARCH(":",Table8[[#This Row],[Formula 2]])-1)</f>
        <v>00</v>
      </c>
      <c r="S54" s="76">
        <f>Table8[[#This Row],[Hours]]*60+Table8[[#This Row],[Minutes]]</f>
        <v>0</v>
      </c>
      <c r="T54" s="77" t="str">
        <f>IF(ISBLANK(Table8[[#This Row],[Approved Service Provided]]),"",IF(OR(Table8[[#This Row],[Formula2]]="DAYS",Table8[[#This Row],[Formula2]]="TRIP"),1,ROUNDDOWN((Table8[[#This Row],[Total Minutes]]+7)/15,0)))</f>
        <v/>
      </c>
      <c r="U54" s="85" t="str">
        <f>IF(ISBLANK(Table8[[#This Row],[Approved Service Provided]]),"",Table8[[#This Row],[Rate1]])</f>
        <v/>
      </c>
      <c r="V54" s="139" t="str">
        <f>IF(Table8[[#This Row],[Rate]]="","",Table8[[#This Row],[Units]]*Table8[[#This Row],[Rate]])</f>
        <v/>
      </c>
      <c r="W54" s="92"/>
      <c r="X54" s="92"/>
      <c r="Y54" s="92"/>
      <c r="Z54" s="92"/>
    </row>
    <row r="55" spans="1:26" ht="13.5" hidden="1" thickBot="1" x14ac:dyDescent="0.25">
      <c r="A55" s="140"/>
      <c r="B55" s="67"/>
      <c r="C55" s="68"/>
      <c r="D55" s="69"/>
      <c r="E55" s="69"/>
      <c r="F55" s="78">
        <f t="shared" si="2"/>
        <v>0</v>
      </c>
      <c r="G55" s="78">
        <f t="shared" si="3"/>
        <v>0</v>
      </c>
      <c r="H55" t="str">
        <f>IF(Table8[[#This Row],[Waiver]]="State SLS","8"&amp;Table8[[#This Row],[Approved Service Provided]],IF(Table8[[#This Row],[Waiver]]="OBRA","9"&amp;Table8[[#This Row],[Approved Service Provided]],Table8[[#This Row],[SIS]]&amp;Table8[[#This Row],[Approved Service Provided]]))</f>
        <v>0</v>
      </c>
      <c r="I55">
        <f>IF(Table8[[#This Row],[Waiver]]="State SLS",8,IF(Table8[[#This Row],[Waiver]]="OBRA",9,IFERROR(VLOOKUP(Table8[[#This Row],[Combined]],'Optimax Rates'!$B$2:$G$139,4,FALSE),0)))</f>
        <v>0</v>
      </c>
      <c r="J55" t="e">
        <f>IF(Table8[[#This Row],[SISdependent]]=0,VLOOKUP("0"&amp;Table8[[#This Row],[Approved Service Provided]],'Optimax Rates'!$B$2:$H$159,6,FALSE),VLOOKUP(Table8[[#This Row],[Combined]],'Optimax Rates'!$B$1:$G$159,6,FALSE))</f>
        <v>#N/A</v>
      </c>
      <c r="K55" t="e">
        <f>VLOOKUP(Table8[[#This Row],[SISdependent]]&amp;Table8[[#This Row],[Approved Service Provided]],'Optimax Rates'!$B$2:$H$139,3,FALSE)</f>
        <v>#N/A</v>
      </c>
      <c r="L55" t="str">
        <f>TEXT(Table8[[#This Row],[Date of Service]],"m/dd/yyyy ")&amp;" "&amp;TEXT(Table8[[#This Row],[Time In HH:MM AM/PM]],"hh:mm")</f>
        <v>1/00/1900  00:00</v>
      </c>
      <c r="M55" t="str">
        <f>TEXT(Table8[[#This Row],[Date of Service]],"m/dd/yyyy ")&amp;" "&amp;TEXT(Table8[[#This Row],[Time Out HH:MM AM/PM]],"hh:mm")</f>
        <v>1/00/1900  00:00</v>
      </c>
      <c r="N55" t="b" cm="1">
        <f t="array" ref="N55">SUMPRODUCT((Table8[[#This Row],[Formula3]]&lt;$M$8:$M$71)*(Table8[[#This Row],[Formula4]]&gt;=$L$8:$L$71))&gt;1</f>
        <v>0</v>
      </c>
      <c r="O55" s="75">
        <f>Table8[[#This Row],[Time Out HH:MM AM/PM]]-Table8[[#This Row],[Time In HH:MM AM/PM]]</f>
        <v>0</v>
      </c>
      <c r="P55" s="76" t="str">
        <f>TEXT(Table8[[#This Row],[Formula 1]],"HH:MM")</f>
        <v>00:00</v>
      </c>
      <c r="Q55" s="76" t="str">
        <f>LEFT(Table8[[#This Row],[Formula 2]],SEARCH(":",Table8[[#This Row],[Formula 2]])-1)</f>
        <v>00</v>
      </c>
      <c r="R55" s="76" t="str">
        <f>RIGHT(Table8[[#This Row],[Formula 2]],SEARCH(":",Table8[[#This Row],[Formula 2]])-1)</f>
        <v>00</v>
      </c>
      <c r="S55" s="76">
        <f>Table8[[#This Row],[Hours]]*60+Table8[[#This Row],[Minutes]]</f>
        <v>0</v>
      </c>
      <c r="T55" s="77" t="str">
        <f>IF(ISBLANK(Table8[[#This Row],[Approved Service Provided]]),"",IF(OR(Table8[[#This Row],[Formula2]]="DAYS",Table8[[#This Row],[Formula2]]="TRIP"),1,ROUNDDOWN((Table8[[#This Row],[Total Minutes]]+7)/15,0)))</f>
        <v/>
      </c>
      <c r="U55" s="85" t="str">
        <f>IF(ISBLANK(Table8[[#This Row],[Approved Service Provided]]),"",Table8[[#This Row],[Rate1]])</f>
        <v/>
      </c>
      <c r="V55" s="139" t="str">
        <f>IF(Table8[[#This Row],[Rate]]="","",Table8[[#This Row],[Units]]*Table8[[#This Row],[Rate]])</f>
        <v/>
      </c>
      <c r="W55" s="92"/>
      <c r="X55" s="92"/>
      <c r="Y55" s="92"/>
      <c r="Z55" s="92"/>
    </row>
    <row r="56" spans="1:26" ht="13.5" hidden="1" thickBot="1" x14ac:dyDescent="0.25">
      <c r="A56" s="140"/>
      <c r="B56" s="67"/>
      <c r="C56" s="68"/>
      <c r="D56" s="69"/>
      <c r="E56" s="69"/>
      <c r="F56" s="78">
        <f t="shared" si="2"/>
        <v>0</v>
      </c>
      <c r="G56" s="78">
        <f t="shared" si="3"/>
        <v>0</v>
      </c>
      <c r="H56" t="str">
        <f>IF(Table8[[#This Row],[Waiver]]="State SLS","8"&amp;Table8[[#This Row],[Approved Service Provided]],IF(Table8[[#This Row],[Waiver]]="OBRA","9"&amp;Table8[[#This Row],[Approved Service Provided]],Table8[[#This Row],[SIS]]&amp;Table8[[#This Row],[Approved Service Provided]]))</f>
        <v>0</v>
      </c>
      <c r="I56">
        <f>IF(Table8[[#This Row],[Waiver]]="State SLS",8,IF(Table8[[#This Row],[Waiver]]="OBRA",9,IFERROR(VLOOKUP(Table8[[#This Row],[Combined]],'Optimax Rates'!$B$2:$G$139,4,FALSE),0)))</f>
        <v>0</v>
      </c>
      <c r="J56" t="e">
        <f>IF(Table8[[#This Row],[SISdependent]]=0,VLOOKUP("0"&amp;Table8[[#This Row],[Approved Service Provided]],'Optimax Rates'!$B$2:$H$159,6,FALSE),VLOOKUP(Table8[[#This Row],[Combined]],'Optimax Rates'!$B$1:$G$159,6,FALSE))</f>
        <v>#N/A</v>
      </c>
      <c r="K56" t="e">
        <f>VLOOKUP(Table8[[#This Row],[SISdependent]]&amp;Table8[[#This Row],[Approved Service Provided]],'Optimax Rates'!$B$2:$H$139,3,FALSE)</f>
        <v>#N/A</v>
      </c>
      <c r="L56" t="str">
        <f>TEXT(Table8[[#This Row],[Date of Service]],"m/dd/yyyy ")&amp;" "&amp;TEXT(Table8[[#This Row],[Time In HH:MM AM/PM]],"hh:mm")</f>
        <v>1/00/1900  00:00</v>
      </c>
      <c r="M56" t="str">
        <f>TEXT(Table8[[#This Row],[Date of Service]],"m/dd/yyyy ")&amp;" "&amp;TEXT(Table8[[#This Row],[Time Out HH:MM AM/PM]],"hh:mm")</f>
        <v>1/00/1900  00:00</v>
      </c>
      <c r="N56" t="b" cm="1">
        <f t="array" ref="N56">SUMPRODUCT((Table8[[#This Row],[Formula3]]&lt;$M$8:$M$71)*(Table8[[#This Row],[Formula4]]&gt;=$L$8:$L$71))&gt;1</f>
        <v>0</v>
      </c>
      <c r="O56" s="75">
        <f>Table8[[#This Row],[Time Out HH:MM AM/PM]]-Table8[[#This Row],[Time In HH:MM AM/PM]]</f>
        <v>0</v>
      </c>
      <c r="P56" s="76" t="str">
        <f>TEXT(Table8[[#This Row],[Formula 1]],"HH:MM")</f>
        <v>00:00</v>
      </c>
      <c r="Q56" s="76" t="str">
        <f>LEFT(Table8[[#This Row],[Formula 2]],SEARCH(":",Table8[[#This Row],[Formula 2]])-1)</f>
        <v>00</v>
      </c>
      <c r="R56" s="76" t="str">
        <f>RIGHT(Table8[[#This Row],[Formula 2]],SEARCH(":",Table8[[#This Row],[Formula 2]])-1)</f>
        <v>00</v>
      </c>
      <c r="S56" s="76">
        <f>Table8[[#This Row],[Hours]]*60+Table8[[#This Row],[Minutes]]</f>
        <v>0</v>
      </c>
      <c r="T56" s="77" t="str">
        <f>IF(ISBLANK(Table8[[#This Row],[Approved Service Provided]]),"",IF(OR(Table8[[#This Row],[Formula2]]="DAYS",Table8[[#This Row],[Formula2]]="TRIP"),1,ROUNDDOWN((Table8[[#This Row],[Total Minutes]]+7)/15,0)))</f>
        <v/>
      </c>
      <c r="U56" s="85" t="str">
        <f>IF(ISBLANK(Table8[[#This Row],[Approved Service Provided]]),"",Table8[[#This Row],[Rate1]])</f>
        <v/>
      </c>
      <c r="V56" s="139" t="str">
        <f>IF(Table8[[#This Row],[Rate]]="","",Table8[[#This Row],[Units]]*Table8[[#This Row],[Rate]])</f>
        <v/>
      </c>
      <c r="W56" s="92"/>
      <c r="X56" s="92"/>
      <c r="Y56" s="92"/>
      <c r="Z56" s="92"/>
    </row>
    <row r="57" spans="1:26" ht="13.5" hidden="1" thickBot="1" x14ac:dyDescent="0.25">
      <c r="A57" s="88"/>
      <c r="B57" s="17"/>
      <c r="C57" s="1"/>
      <c r="D57" s="2"/>
      <c r="E57" s="2"/>
      <c r="F57" s="78">
        <f t="shared" si="2"/>
        <v>0</v>
      </c>
      <c r="G57" s="78">
        <f t="shared" si="3"/>
        <v>0</v>
      </c>
      <c r="H57" t="str">
        <f>IF(Table8[[#This Row],[Waiver]]="State SLS","8"&amp;Table8[[#This Row],[Approved Service Provided]],IF(Table8[[#This Row],[Waiver]]="OBRA","9"&amp;Table8[[#This Row],[Approved Service Provided]],Table8[[#This Row],[SIS]]&amp;Table8[[#This Row],[Approved Service Provided]]))</f>
        <v>0</v>
      </c>
      <c r="I57">
        <f>IF(Table8[[#This Row],[Waiver]]="State SLS",8,IF(Table8[[#This Row],[Waiver]]="OBRA",9,IFERROR(VLOOKUP(Table8[[#This Row],[Combined]],'Optimax Rates'!$B$2:$G$139,4,FALSE),0)))</f>
        <v>0</v>
      </c>
      <c r="J57" t="e">
        <f>IF(Table8[[#This Row],[SISdependent]]=0,VLOOKUP("0"&amp;Table8[[#This Row],[Approved Service Provided]],'Optimax Rates'!$B$2:$H$159,6,FALSE),VLOOKUP(Table8[[#This Row],[Combined]],'Optimax Rates'!$B$1:$G$159,6,FALSE))</f>
        <v>#N/A</v>
      </c>
      <c r="K57" t="e">
        <f>VLOOKUP(Table8[[#This Row],[SISdependent]]&amp;Table8[[#This Row],[Approved Service Provided]],'Optimax Rates'!$B$2:$H$139,3,FALSE)</f>
        <v>#N/A</v>
      </c>
      <c r="L57" t="str">
        <f>TEXT(Table8[[#This Row],[Date of Service]],"m/dd/yyyy ")&amp;" "&amp;TEXT(Table8[[#This Row],[Time In HH:MM AM/PM]],"hh:mm")</f>
        <v>1/00/1900  00:00</v>
      </c>
      <c r="M57" t="str">
        <f>TEXT(Table8[[#This Row],[Date of Service]],"m/dd/yyyy ")&amp;" "&amp;TEXT(Table8[[#This Row],[Time Out HH:MM AM/PM]],"hh:mm")</f>
        <v>1/00/1900  00:00</v>
      </c>
      <c r="N57" t="b" cm="1">
        <f t="array" ref="N57">SUMPRODUCT((Table8[[#This Row],[Formula3]]&lt;$M$8:$M$71)*(Table8[[#This Row],[Formula4]]&gt;=$L$8:$L$71))&gt;1</f>
        <v>0</v>
      </c>
      <c r="O57" s="75">
        <f>Table8[[#This Row],[Time Out HH:MM AM/PM]]-Table8[[#This Row],[Time In HH:MM AM/PM]]</f>
        <v>0</v>
      </c>
      <c r="P57" s="76" t="str">
        <f>TEXT(Table8[[#This Row],[Formula 1]],"HH:MM")</f>
        <v>00:00</v>
      </c>
      <c r="Q57" s="76" t="str">
        <f>LEFT(Table8[[#This Row],[Formula 2]],SEARCH(":",Table8[[#This Row],[Formula 2]])-1)</f>
        <v>00</v>
      </c>
      <c r="R57" s="76" t="str">
        <f>RIGHT(Table8[[#This Row],[Formula 2]],SEARCH(":",Table8[[#This Row],[Formula 2]])-1)</f>
        <v>00</v>
      </c>
      <c r="S57" s="76">
        <f>Table8[[#This Row],[Hours]]*60+Table8[[#This Row],[Minutes]]</f>
        <v>0</v>
      </c>
      <c r="T57" s="77" t="str">
        <f>IF(ISBLANK(Table8[[#This Row],[Approved Service Provided]]),"",IF(OR(Table8[[#This Row],[Formula2]]="DAYS",Table8[[#This Row],[Formula2]]="TRIP"),1,ROUNDDOWN((Table8[[#This Row],[Total Minutes]]+7)/15,0)))</f>
        <v/>
      </c>
      <c r="U57" s="85" t="str">
        <f>IF(ISBLANK(Table8[[#This Row],[Approved Service Provided]]),"",Table8[[#This Row],[Rate1]])</f>
        <v/>
      </c>
      <c r="V57" s="139" t="str">
        <f>IF(Table8[[#This Row],[Rate]]="","",Table8[[#This Row],[Units]]*Table8[[#This Row],[Rate]])</f>
        <v/>
      </c>
      <c r="W57" s="92"/>
      <c r="X57" s="92"/>
      <c r="Y57" s="92"/>
      <c r="Z57" s="92"/>
    </row>
    <row r="58" spans="1:26" ht="13.5" hidden="1" thickBot="1" x14ac:dyDescent="0.25">
      <c r="A58" s="88"/>
      <c r="B58" s="17"/>
      <c r="C58" s="1"/>
      <c r="D58" s="2"/>
      <c r="E58" s="2"/>
      <c r="F58" s="78">
        <f t="shared" si="2"/>
        <v>0</v>
      </c>
      <c r="G58" s="78">
        <f t="shared" si="3"/>
        <v>0</v>
      </c>
      <c r="H58" t="str">
        <f>IF(Table8[[#This Row],[Waiver]]="State SLS","8"&amp;Table8[[#This Row],[Approved Service Provided]],IF(Table8[[#This Row],[Waiver]]="OBRA","9"&amp;Table8[[#This Row],[Approved Service Provided]],Table8[[#This Row],[SIS]]&amp;Table8[[#This Row],[Approved Service Provided]]))</f>
        <v>0</v>
      </c>
      <c r="I58">
        <f>IF(Table8[[#This Row],[Waiver]]="State SLS",8,IF(Table8[[#This Row],[Waiver]]="OBRA",9,IFERROR(VLOOKUP(Table8[[#This Row],[Combined]],'Optimax Rates'!$B$2:$G$139,4,FALSE),0)))</f>
        <v>0</v>
      </c>
      <c r="J58" t="e">
        <f>IF(Table8[[#This Row],[SISdependent]]=0,VLOOKUP("0"&amp;Table8[[#This Row],[Approved Service Provided]],'Optimax Rates'!$B$2:$H$159,6,FALSE),VLOOKUP(Table8[[#This Row],[Combined]],'Optimax Rates'!$B$1:$G$159,6,FALSE))</f>
        <v>#N/A</v>
      </c>
      <c r="K58" t="e">
        <f>VLOOKUP(Table8[[#This Row],[SISdependent]]&amp;Table8[[#This Row],[Approved Service Provided]],'Optimax Rates'!$B$2:$H$139,3,FALSE)</f>
        <v>#N/A</v>
      </c>
      <c r="L58" t="str">
        <f>TEXT(Table8[[#This Row],[Date of Service]],"m/dd/yyyy ")&amp;" "&amp;TEXT(Table8[[#This Row],[Time In HH:MM AM/PM]],"hh:mm")</f>
        <v>1/00/1900  00:00</v>
      </c>
      <c r="M58" t="str">
        <f>TEXT(Table8[[#This Row],[Date of Service]],"m/dd/yyyy ")&amp;" "&amp;TEXT(Table8[[#This Row],[Time Out HH:MM AM/PM]],"hh:mm")</f>
        <v>1/00/1900  00:00</v>
      </c>
      <c r="N58" t="b" cm="1">
        <f t="array" ref="N58">SUMPRODUCT((Table8[[#This Row],[Formula3]]&lt;$M$8:$M$71)*(Table8[[#This Row],[Formula4]]&gt;=$L$8:$L$71))&gt;1</f>
        <v>0</v>
      </c>
      <c r="O58" s="75">
        <f>Table8[[#This Row],[Time Out HH:MM AM/PM]]-Table8[[#This Row],[Time In HH:MM AM/PM]]</f>
        <v>0</v>
      </c>
      <c r="P58" s="76" t="str">
        <f>TEXT(Table8[[#This Row],[Formula 1]],"HH:MM")</f>
        <v>00:00</v>
      </c>
      <c r="Q58" s="76" t="str">
        <f>LEFT(Table8[[#This Row],[Formula 2]],SEARCH(":",Table8[[#This Row],[Formula 2]])-1)</f>
        <v>00</v>
      </c>
      <c r="R58" s="76" t="str">
        <f>RIGHT(Table8[[#This Row],[Formula 2]],SEARCH(":",Table8[[#This Row],[Formula 2]])-1)</f>
        <v>00</v>
      </c>
      <c r="S58" s="76">
        <f>Table8[[#This Row],[Hours]]*60+Table8[[#This Row],[Minutes]]</f>
        <v>0</v>
      </c>
      <c r="T58" s="77" t="str">
        <f>IF(ISBLANK(Table8[[#This Row],[Approved Service Provided]]),"",IF(OR(Table8[[#This Row],[Formula2]]="DAYS",Table8[[#This Row],[Formula2]]="TRIP"),1,ROUNDDOWN((Table8[[#This Row],[Total Minutes]]+7)/15,0)))</f>
        <v/>
      </c>
      <c r="U58" s="85" t="str">
        <f>IF(ISBLANK(Table8[[#This Row],[Approved Service Provided]]),"",Table8[[#This Row],[Rate1]])</f>
        <v/>
      </c>
      <c r="V58" s="139" t="str">
        <f>IF(Table8[[#This Row],[Rate]]="","",Table8[[#This Row],[Units]]*Table8[[#This Row],[Rate]])</f>
        <v/>
      </c>
      <c r="W58" s="92"/>
      <c r="X58" s="92"/>
      <c r="Y58" s="92"/>
      <c r="Z58" s="92"/>
    </row>
    <row r="59" spans="1:26" ht="13.5" hidden="1" thickBot="1" x14ac:dyDescent="0.25">
      <c r="A59" s="88"/>
      <c r="B59" s="17"/>
      <c r="C59" s="1"/>
      <c r="D59" s="2"/>
      <c r="E59" s="2"/>
      <c r="F59" s="78">
        <f t="shared" si="2"/>
        <v>0</v>
      </c>
      <c r="G59" s="78">
        <f t="shared" si="3"/>
        <v>0</v>
      </c>
      <c r="H59" t="str">
        <f>IF(Table8[[#This Row],[Waiver]]="State SLS","8"&amp;Table8[[#This Row],[Approved Service Provided]],IF(Table8[[#This Row],[Waiver]]="OBRA","9"&amp;Table8[[#This Row],[Approved Service Provided]],Table8[[#This Row],[SIS]]&amp;Table8[[#This Row],[Approved Service Provided]]))</f>
        <v>0</v>
      </c>
      <c r="I59">
        <f>IF(Table8[[#This Row],[Waiver]]="State SLS",8,IF(Table8[[#This Row],[Waiver]]="OBRA",9,IFERROR(VLOOKUP(Table8[[#This Row],[Combined]],'Optimax Rates'!$B$2:$G$139,4,FALSE),0)))</f>
        <v>0</v>
      </c>
      <c r="J59" t="e">
        <f>IF(Table8[[#This Row],[SISdependent]]=0,VLOOKUP("0"&amp;Table8[[#This Row],[Approved Service Provided]],'Optimax Rates'!$B$2:$H$159,6,FALSE),VLOOKUP(Table8[[#This Row],[Combined]],'Optimax Rates'!$B$1:$G$159,6,FALSE))</f>
        <v>#N/A</v>
      </c>
      <c r="K59" t="e">
        <f>VLOOKUP(Table8[[#This Row],[SISdependent]]&amp;Table8[[#This Row],[Approved Service Provided]],'Optimax Rates'!$B$2:$H$139,3,FALSE)</f>
        <v>#N/A</v>
      </c>
      <c r="L59" t="str">
        <f>TEXT(Table8[[#This Row],[Date of Service]],"m/dd/yyyy ")&amp;" "&amp;TEXT(Table8[[#This Row],[Time In HH:MM AM/PM]],"hh:mm")</f>
        <v>1/00/1900  00:00</v>
      </c>
      <c r="M59" t="str">
        <f>TEXT(Table8[[#This Row],[Date of Service]],"m/dd/yyyy ")&amp;" "&amp;TEXT(Table8[[#This Row],[Time Out HH:MM AM/PM]],"hh:mm")</f>
        <v>1/00/1900  00:00</v>
      </c>
      <c r="N59" t="b" cm="1">
        <f t="array" ref="N59">SUMPRODUCT((Table8[[#This Row],[Formula3]]&lt;$M$8:$M$71)*(Table8[[#This Row],[Formula4]]&gt;=$L$8:$L$71))&gt;1</f>
        <v>0</v>
      </c>
      <c r="O59" s="75">
        <f>Table8[[#This Row],[Time Out HH:MM AM/PM]]-Table8[[#This Row],[Time In HH:MM AM/PM]]</f>
        <v>0</v>
      </c>
      <c r="P59" s="76" t="str">
        <f>TEXT(Table8[[#This Row],[Formula 1]],"HH:MM")</f>
        <v>00:00</v>
      </c>
      <c r="Q59" s="76" t="str">
        <f>LEFT(Table8[[#This Row],[Formula 2]],SEARCH(":",Table8[[#This Row],[Formula 2]])-1)</f>
        <v>00</v>
      </c>
      <c r="R59" s="76" t="str">
        <f>RIGHT(Table8[[#This Row],[Formula 2]],SEARCH(":",Table8[[#This Row],[Formula 2]])-1)</f>
        <v>00</v>
      </c>
      <c r="S59" s="76">
        <f>Table8[[#This Row],[Hours]]*60+Table8[[#This Row],[Minutes]]</f>
        <v>0</v>
      </c>
      <c r="T59" s="77" t="str">
        <f>IF(ISBLANK(Table8[[#This Row],[Approved Service Provided]]),"",IF(OR(Table8[[#This Row],[Formula2]]="DAYS",Table8[[#This Row],[Formula2]]="TRIP"),1,ROUNDDOWN((Table8[[#This Row],[Total Minutes]]+7)/15,0)))</f>
        <v/>
      </c>
      <c r="U59" s="85" t="str">
        <f>IF(ISBLANK(Table8[[#This Row],[Approved Service Provided]]),"",Table8[[#This Row],[Rate1]])</f>
        <v/>
      </c>
      <c r="V59" s="139" t="str">
        <f>IF(Table8[[#This Row],[Rate]]="","",Table8[[#This Row],[Units]]*Table8[[#This Row],[Rate]])</f>
        <v/>
      </c>
      <c r="W59" s="92"/>
      <c r="X59" s="92"/>
      <c r="Y59" s="92"/>
      <c r="Z59" s="92"/>
    </row>
    <row r="60" spans="1:26" ht="13.5" hidden="1" thickBot="1" x14ac:dyDescent="0.25">
      <c r="A60" s="88"/>
      <c r="B60" s="17"/>
      <c r="C60" s="1"/>
      <c r="D60" s="2"/>
      <c r="E60" s="2"/>
      <c r="F60" s="78">
        <f t="shared" si="2"/>
        <v>0</v>
      </c>
      <c r="G60" s="78">
        <f t="shared" si="3"/>
        <v>0</v>
      </c>
      <c r="H60" t="str">
        <f>IF(Table8[[#This Row],[Waiver]]="State SLS","8"&amp;Table8[[#This Row],[Approved Service Provided]],IF(Table8[[#This Row],[Waiver]]="OBRA","9"&amp;Table8[[#This Row],[Approved Service Provided]],Table8[[#This Row],[SIS]]&amp;Table8[[#This Row],[Approved Service Provided]]))</f>
        <v>0</v>
      </c>
      <c r="I60">
        <f>IF(Table8[[#This Row],[Waiver]]="State SLS",8,IF(Table8[[#This Row],[Waiver]]="OBRA",9,IFERROR(VLOOKUP(Table8[[#This Row],[Combined]],'Optimax Rates'!$B$2:$G$139,4,FALSE),0)))</f>
        <v>0</v>
      </c>
      <c r="J60" t="e">
        <f>IF(Table8[[#This Row],[SISdependent]]=0,VLOOKUP("0"&amp;Table8[[#This Row],[Approved Service Provided]],'Optimax Rates'!$B$2:$H$159,6,FALSE),VLOOKUP(Table8[[#This Row],[Combined]],'Optimax Rates'!$B$1:$G$159,6,FALSE))</f>
        <v>#N/A</v>
      </c>
      <c r="K60" t="e">
        <f>VLOOKUP(Table8[[#This Row],[SISdependent]]&amp;Table8[[#This Row],[Approved Service Provided]],'Optimax Rates'!$B$2:$H$139,3,FALSE)</f>
        <v>#N/A</v>
      </c>
      <c r="L60" t="str">
        <f>TEXT(Table8[[#This Row],[Date of Service]],"m/dd/yyyy ")&amp;" "&amp;TEXT(Table8[[#This Row],[Time In HH:MM AM/PM]],"hh:mm")</f>
        <v>1/00/1900  00:00</v>
      </c>
      <c r="M60" t="str">
        <f>TEXT(Table8[[#This Row],[Date of Service]],"m/dd/yyyy ")&amp;" "&amp;TEXT(Table8[[#This Row],[Time Out HH:MM AM/PM]],"hh:mm")</f>
        <v>1/00/1900  00:00</v>
      </c>
      <c r="N60" t="b" cm="1">
        <f t="array" ref="N60">SUMPRODUCT((Table8[[#This Row],[Formula3]]&lt;$M$8:$M$71)*(Table8[[#This Row],[Formula4]]&gt;=$L$8:$L$71))&gt;1</f>
        <v>0</v>
      </c>
      <c r="O60" s="75">
        <f>Table8[[#This Row],[Time Out HH:MM AM/PM]]-Table8[[#This Row],[Time In HH:MM AM/PM]]</f>
        <v>0</v>
      </c>
      <c r="P60" s="76" t="str">
        <f>TEXT(Table8[[#This Row],[Formula 1]],"HH:MM")</f>
        <v>00:00</v>
      </c>
      <c r="Q60" s="76" t="str">
        <f>LEFT(Table8[[#This Row],[Formula 2]],SEARCH(":",Table8[[#This Row],[Formula 2]])-1)</f>
        <v>00</v>
      </c>
      <c r="R60" s="76" t="str">
        <f>RIGHT(Table8[[#This Row],[Formula 2]],SEARCH(":",Table8[[#This Row],[Formula 2]])-1)</f>
        <v>00</v>
      </c>
      <c r="S60" s="76">
        <f>Table8[[#This Row],[Hours]]*60+Table8[[#This Row],[Minutes]]</f>
        <v>0</v>
      </c>
      <c r="T60" s="77" t="str">
        <f>IF(ISBLANK(Table8[[#This Row],[Approved Service Provided]]),"",IF(OR(Table8[[#This Row],[Formula2]]="DAYS",Table8[[#This Row],[Formula2]]="TRIP"),1,ROUNDDOWN((Table8[[#This Row],[Total Minutes]]+7)/15,0)))</f>
        <v/>
      </c>
      <c r="U60" s="85" t="str">
        <f>IF(ISBLANK(Table8[[#This Row],[Approved Service Provided]]),"",Table8[[#This Row],[Rate1]])</f>
        <v/>
      </c>
      <c r="V60" s="139" t="str">
        <f>IF(Table8[[#This Row],[Rate]]="","",Table8[[#This Row],[Units]]*Table8[[#This Row],[Rate]])</f>
        <v/>
      </c>
      <c r="W60" s="92"/>
      <c r="X60" s="92"/>
      <c r="Y60" s="92"/>
      <c r="Z60" s="92"/>
    </row>
    <row r="61" spans="1:26" ht="13.5" hidden="1" thickBot="1" x14ac:dyDescent="0.25">
      <c r="A61" s="88"/>
      <c r="B61" s="17"/>
      <c r="C61" s="1"/>
      <c r="D61" s="2"/>
      <c r="E61" s="2"/>
      <c r="F61" s="78">
        <f t="shared" si="2"/>
        <v>0</v>
      </c>
      <c r="G61" s="78">
        <f t="shared" si="3"/>
        <v>0</v>
      </c>
      <c r="H61" t="str">
        <f>IF(Table8[[#This Row],[Waiver]]="State SLS","8"&amp;Table8[[#This Row],[Approved Service Provided]],IF(Table8[[#This Row],[Waiver]]="OBRA","9"&amp;Table8[[#This Row],[Approved Service Provided]],Table8[[#This Row],[SIS]]&amp;Table8[[#This Row],[Approved Service Provided]]))</f>
        <v>0</v>
      </c>
      <c r="I61">
        <f>IF(Table8[[#This Row],[Waiver]]="State SLS",8,IF(Table8[[#This Row],[Waiver]]="OBRA",9,IFERROR(VLOOKUP(Table8[[#This Row],[Combined]],'Optimax Rates'!$B$2:$G$139,4,FALSE),0)))</f>
        <v>0</v>
      </c>
      <c r="J61" t="e">
        <f>IF(Table8[[#This Row],[SISdependent]]=0,VLOOKUP("0"&amp;Table8[[#This Row],[Approved Service Provided]],'Optimax Rates'!$B$2:$H$159,6,FALSE),VLOOKUP(Table8[[#This Row],[Combined]],'Optimax Rates'!$B$1:$G$159,6,FALSE))</f>
        <v>#N/A</v>
      </c>
      <c r="K61" t="e">
        <f>VLOOKUP(Table8[[#This Row],[SISdependent]]&amp;Table8[[#This Row],[Approved Service Provided]],'Optimax Rates'!$B$2:$H$139,3,FALSE)</f>
        <v>#N/A</v>
      </c>
      <c r="L61" t="str">
        <f>TEXT(Table8[[#This Row],[Date of Service]],"m/dd/yyyy ")&amp;" "&amp;TEXT(Table8[[#This Row],[Time In HH:MM AM/PM]],"hh:mm")</f>
        <v>1/00/1900  00:00</v>
      </c>
      <c r="M61" t="str">
        <f>TEXT(Table8[[#This Row],[Date of Service]],"m/dd/yyyy ")&amp;" "&amp;TEXT(Table8[[#This Row],[Time Out HH:MM AM/PM]],"hh:mm")</f>
        <v>1/00/1900  00:00</v>
      </c>
      <c r="N61" t="b" cm="1">
        <f t="array" ref="N61">SUMPRODUCT((Table8[[#This Row],[Formula3]]&lt;$M$8:$M$71)*(Table8[[#This Row],[Formula4]]&gt;=$L$8:$L$71))&gt;1</f>
        <v>0</v>
      </c>
      <c r="O61" s="75">
        <f>Table8[[#This Row],[Time Out HH:MM AM/PM]]-Table8[[#This Row],[Time In HH:MM AM/PM]]</f>
        <v>0</v>
      </c>
      <c r="P61" s="76" t="str">
        <f>TEXT(Table8[[#This Row],[Formula 1]],"HH:MM")</f>
        <v>00:00</v>
      </c>
      <c r="Q61" s="76" t="str">
        <f>LEFT(Table8[[#This Row],[Formula 2]],SEARCH(":",Table8[[#This Row],[Formula 2]])-1)</f>
        <v>00</v>
      </c>
      <c r="R61" s="76" t="str">
        <f>RIGHT(Table8[[#This Row],[Formula 2]],SEARCH(":",Table8[[#This Row],[Formula 2]])-1)</f>
        <v>00</v>
      </c>
      <c r="S61" s="76">
        <f>Table8[[#This Row],[Hours]]*60+Table8[[#This Row],[Minutes]]</f>
        <v>0</v>
      </c>
      <c r="T61" s="77" t="str">
        <f>IF(ISBLANK(Table8[[#This Row],[Approved Service Provided]]),"",IF(OR(Table8[[#This Row],[Formula2]]="DAYS",Table8[[#This Row],[Formula2]]="TRIP"),1,ROUNDDOWN((Table8[[#This Row],[Total Minutes]]+7)/15,0)))</f>
        <v/>
      </c>
      <c r="U61" s="85" t="str">
        <f>IF(ISBLANK(Table8[[#This Row],[Approved Service Provided]]),"",Table8[[#This Row],[Rate1]])</f>
        <v/>
      </c>
      <c r="V61" s="139" t="str">
        <f>IF(Table8[[#This Row],[Rate]]="","",Table8[[#This Row],[Units]]*Table8[[#This Row],[Rate]])</f>
        <v/>
      </c>
      <c r="W61" s="92"/>
      <c r="X61" s="92"/>
      <c r="Y61" s="92"/>
      <c r="Z61" s="92"/>
    </row>
    <row r="62" spans="1:26" ht="13.5" hidden="1" thickBot="1" x14ac:dyDescent="0.25">
      <c r="A62" s="88"/>
      <c r="B62" s="17"/>
      <c r="C62" s="1"/>
      <c r="D62" s="2"/>
      <c r="E62" s="2"/>
      <c r="F62" s="78">
        <f t="shared" si="2"/>
        <v>0</v>
      </c>
      <c r="G62" s="78">
        <f t="shared" si="3"/>
        <v>0</v>
      </c>
      <c r="H62" t="str">
        <f>IF(Table8[[#This Row],[Waiver]]="State SLS","8"&amp;Table8[[#This Row],[Approved Service Provided]],IF(Table8[[#This Row],[Waiver]]="OBRA","9"&amp;Table8[[#This Row],[Approved Service Provided]],Table8[[#This Row],[SIS]]&amp;Table8[[#This Row],[Approved Service Provided]]))</f>
        <v>0</v>
      </c>
      <c r="I62">
        <f>IF(Table8[[#This Row],[Waiver]]="State SLS",8,IF(Table8[[#This Row],[Waiver]]="OBRA",9,IFERROR(VLOOKUP(Table8[[#This Row],[Combined]],'Optimax Rates'!$B$2:$G$139,4,FALSE),0)))</f>
        <v>0</v>
      </c>
      <c r="J62" t="e">
        <f>IF(Table8[[#This Row],[SISdependent]]=0,VLOOKUP("0"&amp;Table8[[#This Row],[Approved Service Provided]],'Optimax Rates'!$B$2:$H$159,6,FALSE),VLOOKUP(Table8[[#This Row],[Combined]],'Optimax Rates'!$B$1:$G$159,6,FALSE))</f>
        <v>#N/A</v>
      </c>
      <c r="K62" t="e">
        <f>VLOOKUP(Table8[[#This Row],[SISdependent]]&amp;Table8[[#This Row],[Approved Service Provided]],'Optimax Rates'!$B$2:$H$139,3,FALSE)</f>
        <v>#N/A</v>
      </c>
      <c r="L62" t="str">
        <f>TEXT(Table8[[#This Row],[Date of Service]],"m/dd/yyyy ")&amp;" "&amp;TEXT(Table8[[#This Row],[Time In HH:MM AM/PM]],"hh:mm")</f>
        <v>1/00/1900  00:00</v>
      </c>
      <c r="M62" t="str">
        <f>TEXT(Table8[[#This Row],[Date of Service]],"m/dd/yyyy ")&amp;" "&amp;TEXT(Table8[[#This Row],[Time Out HH:MM AM/PM]],"hh:mm")</f>
        <v>1/00/1900  00:00</v>
      </c>
      <c r="N62" t="b" cm="1">
        <f t="array" ref="N62">SUMPRODUCT((Table8[[#This Row],[Formula3]]&lt;$M$8:$M$71)*(Table8[[#This Row],[Formula4]]&gt;=$L$8:$L$71))&gt;1</f>
        <v>0</v>
      </c>
      <c r="O62" s="75">
        <f>Table8[[#This Row],[Time Out HH:MM AM/PM]]-Table8[[#This Row],[Time In HH:MM AM/PM]]</f>
        <v>0</v>
      </c>
      <c r="P62" s="76" t="str">
        <f>TEXT(Table8[[#This Row],[Formula 1]],"HH:MM")</f>
        <v>00:00</v>
      </c>
      <c r="Q62" s="76" t="str">
        <f>LEFT(Table8[[#This Row],[Formula 2]],SEARCH(":",Table8[[#This Row],[Formula 2]])-1)</f>
        <v>00</v>
      </c>
      <c r="R62" s="76" t="str">
        <f>RIGHT(Table8[[#This Row],[Formula 2]],SEARCH(":",Table8[[#This Row],[Formula 2]])-1)</f>
        <v>00</v>
      </c>
      <c r="S62" s="76">
        <f>Table8[[#This Row],[Hours]]*60+Table8[[#This Row],[Minutes]]</f>
        <v>0</v>
      </c>
      <c r="T62" s="77" t="str">
        <f>IF(ISBLANK(Table8[[#This Row],[Approved Service Provided]]),"",IF(OR(Table8[[#This Row],[Formula2]]="DAYS",Table8[[#This Row],[Formula2]]="TRIP"),1,ROUNDDOWN((Table8[[#This Row],[Total Minutes]]+7)/15,0)))</f>
        <v/>
      </c>
      <c r="U62" s="85" t="str">
        <f>IF(ISBLANK(Table8[[#This Row],[Approved Service Provided]]),"",Table8[[#This Row],[Rate1]])</f>
        <v/>
      </c>
      <c r="V62" s="139" t="str">
        <f>IF(Table8[[#This Row],[Rate]]="","",Table8[[#This Row],[Units]]*Table8[[#This Row],[Rate]])</f>
        <v/>
      </c>
      <c r="W62" s="92"/>
      <c r="X62" s="92"/>
      <c r="Y62" s="92"/>
      <c r="Z62" s="92"/>
    </row>
    <row r="63" spans="1:26" ht="13.5" hidden="1" thickBot="1" x14ac:dyDescent="0.25">
      <c r="A63" s="88"/>
      <c r="B63" s="17"/>
      <c r="C63" s="1"/>
      <c r="D63" s="2"/>
      <c r="E63" s="2"/>
      <c r="F63" s="78">
        <f t="shared" si="2"/>
        <v>0</v>
      </c>
      <c r="G63" s="78">
        <f t="shared" si="3"/>
        <v>0</v>
      </c>
      <c r="H63" t="str">
        <f>IF(Table8[[#This Row],[Waiver]]="State SLS","8"&amp;Table8[[#This Row],[Approved Service Provided]],IF(Table8[[#This Row],[Waiver]]="OBRA","9"&amp;Table8[[#This Row],[Approved Service Provided]],Table8[[#This Row],[SIS]]&amp;Table8[[#This Row],[Approved Service Provided]]))</f>
        <v>0</v>
      </c>
      <c r="I63">
        <f>IF(Table8[[#This Row],[Waiver]]="State SLS",8,IF(Table8[[#This Row],[Waiver]]="OBRA",9,IFERROR(VLOOKUP(Table8[[#This Row],[Combined]],'Optimax Rates'!$B$2:$G$139,4,FALSE),0)))</f>
        <v>0</v>
      </c>
      <c r="J63" t="e">
        <f>IF(Table8[[#This Row],[SISdependent]]=0,VLOOKUP("0"&amp;Table8[[#This Row],[Approved Service Provided]],'Optimax Rates'!$B$2:$H$159,6,FALSE),VLOOKUP(Table8[[#This Row],[Combined]],'Optimax Rates'!$B$1:$G$159,6,FALSE))</f>
        <v>#N/A</v>
      </c>
      <c r="K63" t="e">
        <f>VLOOKUP(Table8[[#This Row],[SISdependent]]&amp;Table8[[#This Row],[Approved Service Provided]],'Optimax Rates'!$B$2:$H$139,3,FALSE)</f>
        <v>#N/A</v>
      </c>
      <c r="L63" t="str">
        <f>TEXT(Table8[[#This Row],[Date of Service]],"m/dd/yyyy ")&amp;" "&amp;TEXT(Table8[[#This Row],[Time In HH:MM AM/PM]],"hh:mm")</f>
        <v>1/00/1900  00:00</v>
      </c>
      <c r="M63" t="str">
        <f>TEXT(Table8[[#This Row],[Date of Service]],"m/dd/yyyy ")&amp;" "&amp;TEXT(Table8[[#This Row],[Time Out HH:MM AM/PM]],"hh:mm")</f>
        <v>1/00/1900  00:00</v>
      </c>
      <c r="N63" t="b" cm="1">
        <f t="array" ref="N63">SUMPRODUCT((Table8[[#This Row],[Formula3]]&lt;$M$8:$M$71)*(Table8[[#This Row],[Formula4]]&gt;=$L$8:$L$71))&gt;1</f>
        <v>0</v>
      </c>
      <c r="O63" s="75">
        <f>Table8[[#This Row],[Time Out HH:MM AM/PM]]-Table8[[#This Row],[Time In HH:MM AM/PM]]</f>
        <v>0</v>
      </c>
      <c r="P63" s="76" t="str">
        <f>TEXT(Table8[[#This Row],[Formula 1]],"HH:MM")</f>
        <v>00:00</v>
      </c>
      <c r="Q63" s="76" t="str">
        <f>LEFT(Table8[[#This Row],[Formula 2]],SEARCH(":",Table8[[#This Row],[Formula 2]])-1)</f>
        <v>00</v>
      </c>
      <c r="R63" s="76" t="str">
        <f>RIGHT(Table8[[#This Row],[Formula 2]],SEARCH(":",Table8[[#This Row],[Formula 2]])-1)</f>
        <v>00</v>
      </c>
      <c r="S63" s="76">
        <f>Table8[[#This Row],[Hours]]*60+Table8[[#This Row],[Minutes]]</f>
        <v>0</v>
      </c>
      <c r="T63" s="77" t="str">
        <f>IF(ISBLANK(Table8[[#This Row],[Approved Service Provided]]),"",IF(OR(Table8[[#This Row],[Formula2]]="DAYS",Table8[[#This Row],[Formula2]]="TRIP"),1,ROUNDDOWN((Table8[[#This Row],[Total Minutes]]+7)/15,0)))</f>
        <v/>
      </c>
      <c r="U63" s="85" t="str">
        <f>IF(ISBLANK(Table8[[#This Row],[Approved Service Provided]]),"",Table8[[#This Row],[Rate1]])</f>
        <v/>
      </c>
      <c r="V63" s="139" t="str">
        <f>IF(Table8[[#This Row],[Rate]]="","",Table8[[#This Row],[Units]]*Table8[[#This Row],[Rate]])</f>
        <v/>
      </c>
      <c r="W63" s="92"/>
      <c r="X63" s="92"/>
      <c r="Y63" s="92"/>
      <c r="Z63" s="92"/>
    </row>
    <row r="64" spans="1:26" ht="13.5" hidden="1" thickBot="1" x14ac:dyDescent="0.25">
      <c r="A64" s="88"/>
      <c r="B64" s="17"/>
      <c r="C64" s="1"/>
      <c r="D64" s="2"/>
      <c r="E64" s="2"/>
      <c r="F64" s="78">
        <f t="shared" si="2"/>
        <v>0</v>
      </c>
      <c r="G64" s="78">
        <f t="shared" si="3"/>
        <v>0</v>
      </c>
      <c r="H64" t="str">
        <f>IF(Table8[[#This Row],[Waiver]]="State SLS","8"&amp;Table8[[#This Row],[Approved Service Provided]],IF(Table8[[#This Row],[Waiver]]="OBRA","9"&amp;Table8[[#This Row],[Approved Service Provided]],Table8[[#This Row],[SIS]]&amp;Table8[[#This Row],[Approved Service Provided]]))</f>
        <v>0</v>
      </c>
      <c r="I64">
        <f>IF(Table8[[#This Row],[Waiver]]="State SLS",8,IF(Table8[[#This Row],[Waiver]]="OBRA",9,IFERROR(VLOOKUP(Table8[[#This Row],[Combined]],'Optimax Rates'!$B$2:$G$139,4,FALSE),0)))</f>
        <v>0</v>
      </c>
      <c r="J64" t="e">
        <f>IF(Table8[[#This Row],[SISdependent]]=0,VLOOKUP("0"&amp;Table8[[#This Row],[Approved Service Provided]],'Optimax Rates'!$B$2:$H$159,6,FALSE),VLOOKUP(Table8[[#This Row],[Combined]],'Optimax Rates'!$B$1:$G$159,6,FALSE))</f>
        <v>#N/A</v>
      </c>
      <c r="K64" t="e">
        <f>VLOOKUP(Table8[[#This Row],[SISdependent]]&amp;Table8[[#This Row],[Approved Service Provided]],'Optimax Rates'!$B$2:$H$139,3,FALSE)</f>
        <v>#N/A</v>
      </c>
      <c r="L64" t="str">
        <f>TEXT(Table8[[#This Row],[Date of Service]],"m/dd/yyyy ")&amp;" "&amp;TEXT(Table8[[#This Row],[Time In HH:MM AM/PM]],"hh:mm")</f>
        <v>1/00/1900  00:00</v>
      </c>
      <c r="M64" t="str">
        <f>TEXT(Table8[[#This Row],[Date of Service]],"m/dd/yyyy ")&amp;" "&amp;TEXT(Table8[[#This Row],[Time Out HH:MM AM/PM]],"hh:mm")</f>
        <v>1/00/1900  00:00</v>
      </c>
      <c r="N64" t="b" cm="1">
        <f t="array" ref="N64">SUMPRODUCT((Table8[[#This Row],[Formula3]]&lt;$M$8:$M$71)*(Table8[[#This Row],[Formula4]]&gt;=$L$8:$L$71))&gt;1</f>
        <v>0</v>
      </c>
      <c r="O64" s="75">
        <f>Table8[[#This Row],[Time Out HH:MM AM/PM]]-Table8[[#This Row],[Time In HH:MM AM/PM]]</f>
        <v>0</v>
      </c>
      <c r="P64" s="76" t="str">
        <f>TEXT(Table8[[#This Row],[Formula 1]],"HH:MM")</f>
        <v>00:00</v>
      </c>
      <c r="Q64" s="76" t="str">
        <f>LEFT(Table8[[#This Row],[Formula 2]],SEARCH(":",Table8[[#This Row],[Formula 2]])-1)</f>
        <v>00</v>
      </c>
      <c r="R64" s="76" t="str">
        <f>RIGHT(Table8[[#This Row],[Formula 2]],SEARCH(":",Table8[[#This Row],[Formula 2]])-1)</f>
        <v>00</v>
      </c>
      <c r="S64" s="76">
        <f>Table8[[#This Row],[Hours]]*60+Table8[[#This Row],[Minutes]]</f>
        <v>0</v>
      </c>
      <c r="T64" s="77" t="str">
        <f>IF(ISBLANK(Table8[[#This Row],[Approved Service Provided]]),"",IF(OR(Table8[[#This Row],[Formula2]]="DAYS",Table8[[#This Row],[Formula2]]="TRIP"),1,ROUNDDOWN((Table8[[#This Row],[Total Minutes]]+7)/15,0)))</f>
        <v/>
      </c>
      <c r="U64" s="85" t="str">
        <f>IF(ISBLANK(Table8[[#This Row],[Approved Service Provided]]),"",Table8[[#This Row],[Rate1]])</f>
        <v/>
      </c>
      <c r="V64" s="139" t="str">
        <f>IF(Table8[[#This Row],[Rate]]="","",Table8[[#This Row],[Units]]*Table8[[#This Row],[Rate]])</f>
        <v/>
      </c>
      <c r="W64" s="92"/>
      <c r="X64" s="92"/>
      <c r="Y64" s="92"/>
      <c r="Z64" s="92"/>
    </row>
    <row r="65" spans="1:26" ht="13.5" hidden="1" thickBot="1" x14ac:dyDescent="0.25">
      <c r="A65" s="88"/>
      <c r="B65" s="18"/>
      <c r="C65" s="1"/>
      <c r="D65" s="2"/>
      <c r="E65" s="2"/>
      <c r="F65" s="78">
        <f t="shared" si="2"/>
        <v>0</v>
      </c>
      <c r="G65" s="78">
        <f t="shared" si="3"/>
        <v>0</v>
      </c>
      <c r="H65" t="str">
        <f>IF(Table8[[#This Row],[Waiver]]="State SLS","8"&amp;Table8[[#This Row],[Approved Service Provided]],IF(Table8[[#This Row],[Waiver]]="OBRA","9"&amp;Table8[[#This Row],[Approved Service Provided]],Table8[[#This Row],[SIS]]&amp;Table8[[#This Row],[Approved Service Provided]]))</f>
        <v>0</v>
      </c>
      <c r="I65">
        <f>IF(Table8[[#This Row],[Waiver]]="State SLS",8,IF(Table8[[#This Row],[Waiver]]="OBRA",9,IFERROR(VLOOKUP(Table8[[#This Row],[Combined]],'Optimax Rates'!$B$2:$G$139,4,FALSE),0)))</f>
        <v>0</v>
      </c>
      <c r="J65" t="e">
        <f>IF(Table8[[#This Row],[SISdependent]]=0,VLOOKUP("0"&amp;Table8[[#This Row],[Approved Service Provided]],'Optimax Rates'!$B$2:$H$159,6,FALSE),VLOOKUP(Table8[[#This Row],[Combined]],'Optimax Rates'!$B$1:$G$159,6,FALSE))</f>
        <v>#N/A</v>
      </c>
      <c r="K65" t="e">
        <f>VLOOKUP(Table8[[#This Row],[SISdependent]]&amp;Table8[[#This Row],[Approved Service Provided]],'Optimax Rates'!$B$2:$H$139,3,FALSE)</f>
        <v>#N/A</v>
      </c>
      <c r="L65" t="str">
        <f>TEXT(Table8[[#This Row],[Date of Service]],"m/dd/yyyy ")&amp;" "&amp;TEXT(Table8[[#This Row],[Time In HH:MM AM/PM]],"hh:mm")</f>
        <v>1/00/1900  00:00</v>
      </c>
      <c r="M65" t="str">
        <f>TEXT(Table8[[#This Row],[Date of Service]],"m/dd/yyyy ")&amp;" "&amp;TEXT(Table8[[#This Row],[Time Out HH:MM AM/PM]],"hh:mm")</f>
        <v>1/00/1900  00:00</v>
      </c>
      <c r="N65" t="b" cm="1">
        <f t="array" ref="N65">SUMPRODUCT((Table8[[#This Row],[Formula3]]&lt;$M$8:$M$71)*(Table8[[#This Row],[Formula4]]&gt;=$L$8:$L$71))&gt;1</f>
        <v>0</v>
      </c>
      <c r="O65" s="75">
        <f>Table8[[#This Row],[Time Out HH:MM AM/PM]]-Table8[[#This Row],[Time In HH:MM AM/PM]]</f>
        <v>0</v>
      </c>
      <c r="P65" s="76" t="str">
        <f>TEXT(Table8[[#This Row],[Formula 1]],"HH:MM")</f>
        <v>00:00</v>
      </c>
      <c r="Q65" s="76" t="str">
        <f>LEFT(Table8[[#This Row],[Formula 2]],SEARCH(":",Table8[[#This Row],[Formula 2]])-1)</f>
        <v>00</v>
      </c>
      <c r="R65" s="76" t="str">
        <f>RIGHT(Table8[[#This Row],[Formula 2]],SEARCH(":",Table8[[#This Row],[Formula 2]])-1)</f>
        <v>00</v>
      </c>
      <c r="S65" s="76">
        <f>Table8[[#This Row],[Hours]]*60+Table8[[#This Row],[Minutes]]</f>
        <v>0</v>
      </c>
      <c r="T65" s="77" t="str">
        <f>IF(ISBLANK(Table8[[#This Row],[Approved Service Provided]]),"",IF(OR(Table8[[#This Row],[Formula2]]="DAYS",Table8[[#This Row],[Formula2]]="TRIP"),1,ROUNDDOWN((Table8[[#This Row],[Total Minutes]]+7)/15,0)))</f>
        <v/>
      </c>
      <c r="U65" s="85" t="str">
        <f>IF(ISBLANK(Table8[[#This Row],[Approved Service Provided]]),"",Table8[[#This Row],[Rate1]])</f>
        <v/>
      </c>
      <c r="V65" s="139" t="str">
        <f>IF(Table8[[#This Row],[Rate]]="","",Table8[[#This Row],[Units]]*Table8[[#This Row],[Rate]])</f>
        <v/>
      </c>
      <c r="W65" s="92"/>
      <c r="X65" s="92"/>
      <c r="Y65" s="92"/>
      <c r="Z65" s="92"/>
    </row>
    <row r="66" spans="1:26" ht="13.5" hidden="1" thickBot="1" x14ac:dyDescent="0.25">
      <c r="A66" s="88"/>
      <c r="B66" s="17"/>
      <c r="C66" s="1"/>
      <c r="D66" s="2"/>
      <c r="E66" s="2"/>
      <c r="F66" s="78">
        <f t="shared" si="2"/>
        <v>0</v>
      </c>
      <c r="G66" s="78">
        <f t="shared" si="3"/>
        <v>0</v>
      </c>
      <c r="H66" t="str">
        <f>IF(Table8[[#This Row],[Waiver]]="State SLS","8"&amp;Table8[[#This Row],[Approved Service Provided]],IF(Table8[[#This Row],[Waiver]]="OBRA","9"&amp;Table8[[#This Row],[Approved Service Provided]],Table8[[#This Row],[SIS]]&amp;Table8[[#This Row],[Approved Service Provided]]))</f>
        <v>0</v>
      </c>
      <c r="I66">
        <f>IF(Table8[[#This Row],[Waiver]]="State SLS",8,IF(Table8[[#This Row],[Waiver]]="OBRA",9,IFERROR(VLOOKUP(Table8[[#This Row],[Combined]],'Optimax Rates'!$B$2:$G$139,4,FALSE),0)))</f>
        <v>0</v>
      </c>
      <c r="J66" t="e">
        <f>IF(Table8[[#This Row],[SISdependent]]=0,VLOOKUP("0"&amp;Table8[[#This Row],[Approved Service Provided]],'Optimax Rates'!$B$2:$H$159,6,FALSE),VLOOKUP(Table8[[#This Row],[Combined]],'Optimax Rates'!$B$1:$G$159,6,FALSE))</f>
        <v>#N/A</v>
      </c>
      <c r="K66" t="e">
        <f>VLOOKUP(Table8[[#This Row],[SISdependent]]&amp;Table8[[#This Row],[Approved Service Provided]],'Optimax Rates'!$B$2:$H$139,3,FALSE)</f>
        <v>#N/A</v>
      </c>
      <c r="L66" t="str">
        <f>TEXT(Table8[[#This Row],[Date of Service]],"m/dd/yyyy ")&amp;" "&amp;TEXT(Table8[[#This Row],[Time In HH:MM AM/PM]],"hh:mm")</f>
        <v>1/00/1900  00:00</v>
      </c>
      <c r="M66" t="str">
        <f>TEXT(Table8[[#This Row],[Date of Service]],"m/dd/yyyy ")&amp;" "&amp;TEXT(Table8[[#This Row],[Time Out HH:MM AM/PM]],"hh:mm")</f>
        <v>1/00/1900  00:00</v>
      </c>
      <c r="N66" t="b" cm="1">
        <f t="array" ref="N66">SUMPRODUCT((Table8[[#This Row],[Formula3]]&lt;$M$8:$M$71)*(Table8[[#This Row],[Formula4]]&gt;=$L$8:$L$71))&gt;1</f>
        <v>0</v>
      </c>
      <c r="O66" s="75">
        <f>Table8[[#This Row],[Time Out HH:MM AM/PM]]-Table8[[#This Row],[Time In HH:MM AM/PM]]</f>
        <v>0</v>
      </c>
      <c r="P66" s="76" t="str">
        <f>TEXT(Table8[[#This Row],[Formula 1]],"HH:MM")</f>
        <v>00:00</v>
      </c>
      <c r="Q66" s="76" t="str">
        <f>LEFT(Table8[[#This Row],[Formula 2]],SEARCH(":",Table8[[#This Row],[Formula 2]])-1)</f>
        <v>00</v>
      </c>
      <c r="R66" s="76" t="str">
        <f>RIGHT(Table8[[#This Row],[Formula 2]],SEARCH(":",Table8[[#This Row],[Formula 2]])-1)</f>
        <v>00</v>
      </c>
      <c r="S66" s="76">
        <f>Table8[[#This Row],[Hours]]*60+Table8[[#This Row],[Minutes]]</f>
        <v>0</v>
      </c>
      <c r="T66" s="77" t="str">
        <f>IF(ISBLANK(Table8[[#This Row],[Approved Service Provided]]),"",IF(OR(Table8[[#This Row],[Formula2]]="DAYS",Table8[[#This Row],[Formula2]]="TRIP"),1,ROUNDDOWN((Table8[[#This Row],[Total Minutes]]+7)/15,0)))</f>
        <v/>
      </c>
      <c r="U66" s="85" t="str">
        <f>IF(ISBLANK(Table8[[#This Row],[Approved Service Provided]]),"",Table8[[#This Row],[Rate1]])</f>
        <v/>
      </c>
      <c r="V66" s="139" t="str">
        <f>IF(Table8[[#This Row],[Rate]]="","",Table8[[#This Row],[Units]]*Table8[[#This Row],[Rate]])</f>
        <v/>
      </c>
      <c r="W66" s="92"/>
      <c r="X66" s="92"/>
      <c r="Y66" s="92"/>
      <c r="Z66" s="92"/>
    </row>
    <row r="67" spans="1:26" ht="13.5" hidden="1" thickBot="1" x14ac:dyDescent="0.25">
      <c r="A67" s="88"/>
      <c r="B67" s="17"/>
      <c r="C67" s="1"/>
      <c r="D67" s="2"/>
      <c r="E67" s="2"/>
      <c r="F67" s="78">
        <f t="shared" si="2"/>
        <v>0</v>
      </c>
      <c r="G67" s="78">
        <f t="shared" si="3"/>
        <v>0</v>
      </c>
      <c r="H67" t="str">
        <f>IF(Table8[[#This Row],[Waiver]]="State SLS","8"&amp;Table8[[#This Row],[Approved Service Provided]],IF(Table8[[#This Row],[Waiver]]="OBRA","9"&amp;Table8[[#This Row],[Approved Service Provided]],Table8[[#This Row],[SIS]]&amp;Table8[[#This Row],[Approved Service Provided]]))</f>
        <v>0</v>
      </c>
      <c r="I67">
        <f>IF(Table8[[#This Row],[Waiver]]="State SLS",8,IF(Table8[[#This Row],[Waiver]]="OBRA",9,IFERROR(VLOOKUP(Table8[[#This Row],[Combined]],'Optimax Rates'!$B$2:$G$139,4,FALSE),0)))</f>
        <v>0</v>
      </c>
      <c r="J67" t="e">
        <f>IF(Table8[[#This Row],[SISdependent]]=0,VLOOKUP("0"&amp;Table8[[#This Row],[Approved Service Provided]],'Optimax Rates'!$B$2:$H$159,6,FALSE),VLOOKUP(Table8[[#This Row],[Combined]],'Optimax Rates'!$B$1:$G$159,6,FALSE))</f>
        <v>#N/A</v>
      </c>
      <c r="K67" t="e">
        <f>VLOOKUP(Table8[[#This Row],[SISdependent]]&amp;Table8[[#This Row],[Approved Service Provided]],'Optimax Rates'!$B$2:$H$139,3,FALSE)</f>
        <v>#N/A</v>
      </c>
      <c r="L67" t="str">
        <f>TEXT(Table8[[#This Row],[Date of Service]],"m/dd/yyyy ")&amp;" "&amp;TEXT(Table8[[#This Row],[Time In HH:MM AM/PM]],"hh:mm")</f>
        <v>1/00/1900  00:00</v>
      </c>
      <c r="M67" t="str">
        <f>TEXT(Table8[[#This Row],[Date of Service]],"m/dd/yyyy ")&amp;" "&amp;TEXT(Table8[[#This Row],[Time Out HH:MM AM/PM]],"hh:mm")</f>
        <v>1/00/1900  00:00</v>
      </c>
      <c r="N67" t="b" cm="1">
        <f t="array" ref="N67">SUMPRODUCT((Table8[[#This Row],[Formula3]]&lt;$M$8:$M$71)*(Table8[[#This Row],[Formula4]]&gt;=$L$8:$L$71))&gt;1</f>
        <v>0</v>
      </c>
      <c r="O67" s="75">
        <f>Table8[[#This Row],[Time Out HH:MM AM/PM]]-Table8[[#This Row],[Time In HH:MM AM/PM]]</f>
        <v>0</v>
      </c>
      <c r="P67" s="76" t="str">
        <f>TEXT(Table8[[#This Row],[Formula 1]],"HH:MM")</f>
        <v>00:00</v>
      </c>
      <c r="Q67" s="76" t="str">
        <f>LEFT(Table8[[#This Row],[Formula 2]],SEARCH(":",Table8[[#This Row],[Formula 2]])-1)</f>
        <v>00</v>
      </c>
      <c r="R67" s="76" t="str">
        <f>RIGHT(Table8[[#This Row],[Formula 2]],SEARCH(":",Table8[[#This Row],[Formula 2]])-1)</f>
        <v>00</v>
      </c>
      <c r="S67" s="76">
        <f>Table8[[#This Row],[Hours]]*60+Table8[[#This Row],[Minutes]]</f>
        <v>0</v>
      </c>
      <c r="T67" s="77" t="str">
        <f>IF(ISBLANK(Table8[[#This Row],[Approved Service Provided]]),"",IF(OR(Table8[[#This Row],[Formula2]]="DAYS",Table8[[#This Row],[Formula2]]="TRIP"),1,ROUNDDOWN((Table8[[#This Row],[Total Minutes]]+7)/15,0)))</f>
        <v/>
      </c>
      <c r="U67" s="85" t="str">
        <f>IF(ISBLANK(Table8[[#This Row],[Approved Service Provided]]),"",Table8[[#This Row],[Rate1]])</f>
        <v/>
      </c>
      <c r="V67" s="139" t="str">
        <f>IF(Table8[[#This Row],[Rate]]="","",Table8[[#This Row],[Units]]*Table8[[#This Row],[Rate]])</f>
        <v/>
      </c>
      <c r="W67" s="92"/>
      <c r="X67" s="92"/>
      <c r="Y67" s="92"/>
      <c r="Z67" s="92"/>
    </row>
    <row r="68" spans="1:26" ht="13.5" hidden="1" thickBot="1" x14ac:dyDescent="0.25">
      <c r="A68" s="88"/>
      <c r="B68" s="17"/>
      <c r="C68" s="1"/>
      <c r="D68" s="2"/>
      <c r="E68" s="2"/>
      <c r="F68" s="78">
        <f t="shared" si="2"/>
        <v>0</v>
      </c>
      <c r="G68" s="78">
        <f t="shared" si="3"/>
        <v>0</v>
      </c>
      <c r="H68" t="str">
        <f>IF(Table8[[#This Row],[Waiver]]="State SLS","8"&amp;Table8[[#This Row],[Approved Service Provided]],IF(Table8[[#This Row],[Waiver]]="OBRA","9"&amp;Table8[[#This Row],[Approved Service Provided]],Table8[[#This Row],[SIS]]&amp;Table8[[#This Row],[Approved Service Provided]]))</f>
        <v>0</v>
      </c>
      <c r="I68">
        <f>IF(Table8[[#This Row],[Waiver]]="State SLS",8,IF(Table8[[#This Row],[Waiver]]="OBRA",9,IFERROR(VLOOKUP(Table8[[#This Row],[Combined]],'Optimax Rates'!$B$2:$G$139,4,FALSE),0)))</f>
        <v>0</v>
      </c>
      <c r="J68" t="e">
        <f>IF(Table8[[#This Row],[SISdependent]]=0,VLOOKUP("0"&amp;Table8[[#This Row],[Approved Service Provided]],'Optimax Rates'!$B$2:$H$159,6,FALSE),VLOOKUP(Table8[[#This Row],[Combined]],'Optimax Rates'!$B$1:$G$159,6,FALSE))</f>
        <v>#N/A</v>
      </c>
      <c r="K68" t="e">
        <f>VLOOKUP(Table8[[#This Row],[SISdependent]]&amp;Table8[[#This Row],[Approved Service Provided]],'Optimax Rates'!$B$2:$H$139,3,FALSE)</f>
        <v>#N/A</v>
      </c>
      <c r="L68" t="str">
        <f>TEXT(Table8[[#This Row],[Date of Service]],"m/dd/yyyy ")&amp;" "&amp;TEXT(Table8[[#This Row],[Time In HH:MM AM/PM]],"hh:mm")</f>
        <v>1/00/1900  00:00</v>
      </c>
      <c r="M68" t="str">
        <f>TEXT(Table8[[#This Row],[Date of Service]],"m/dd/yyyy ")&amp;" "&amp;TEXT(Table8[[#This Row],[Time Out HH:MM AM/PM]],"hh:mm")</f>
        <v>1/00/1900  00:00</v>
      </c>
      <c r="N68" t="b" cm="1">
        <f t="array" ref="N68">SUMPRODUCT((Table8[[#This Row],[Formula3]]&lt;$M$8:$M$71)*(Table8[[#This Row],[Formula4]]&gt;=$L$8:$L$71))&gt;1</f>
        <v>0</v>
      </c>
      <c r="O68" s="75">
        <f>Table8[[#This Row],[Time Out HH:MM AM/PM]]-Table8[[#This Row],[Time In HH:MM AM/PM]]</f>
        <v>0</v>
      </c>
      <c r="P68" s="76" t="str">
        <f>TEXT(Table8[[#This Row],[Formula 1]],"HH:MM")</f>
        <v>00:00</v>
      </c>
      <c r="Q68" s="76" t="str">
        <f>LEFT(Table8[[#This Row],[Formula 2]],SEARCH(":",Table8[[#This Row],[Formula 2]])-1)</f>
        <v>00</v>
      </c>
      <c r="R68" s="76" t="str">
        <f>RIGHT(Table8[[#This Row],[Formula 2]],SEARCH(":",Table8[[#This Row],[Formula 2]])-1)</f>
        <v>00</v>
      </c>
      <c r="S68" s="76">
        <f>Table8[[#This Row],[Hours]]*60+Table8[[#This Row],[Minutes]]</f>
        <v>0</v>
      </c>
      <c r="T68" s="77" t="str">
        <f>IF(ISBLANK(Table8[[#This Row],[Approved Service Provided]]),"",IF(OR(Table8[[#This Row],[Formula2]]="DAYS",Table8[[#This Row],[Formula2]]="TRIP"),1,ROUNDDOWN((Table8[[#This Row],[Total Minutes]]+7)/15,0)))</f>
        <v/>
      </c>
      <c r="U68" s="85" t="str">
        <f>IF(ISBLANK(Table8[[#This Row],[Approved Service Provided]]),"",Table8[[#This Row],[Rate1]])</f>
        <v/>
      </c>
      <c r="V68" s="139" t="str">
        <f>IF(Table8[[#This Row],[Rate]]="","",Table8[[#This Row],[Units]]*Table8[[#This Row],[Rate]])</f>
        <v/>
      </c>
      <c r="W68" s="92"/>
      <c r="X68" s="92"/>
      <c r="Y68" s="92"/>
      <c r="Z68" s="92"/>
    </row>
    <row r="69" spans="1:26" ht="13.5" hidden="1" thickBot="1" x14ac:dyDescent="0.25">
      <c r="A69" s="88"/>
      <c r="B69" s="17"/>
      <c r="C69" s="1"/>
      <c r="D69" s="2"/>
      <c r="E69" s="2"/>
      <c r="F69" s="78">
        <f t="shared" si="2"/>
        <v>0</v>
      </c>
      <c r="G69" s="78">
        <f t="shared" si="3"/>
        <v>0</v>
      </c>
      <c r="H69" t="str">
        <f>IF(Table8[[#This Row],[Waiver]]="State SLS","8"&amp;Table8[[#This Row],[Approved Service Provided]],IF(Table8[[#This Row],[Waiver]]="OBRA","9"&amp;Table8[[#This Row],[Approved Service Provided]],Table8[[#This Row],[SIS]]&amp;Table8[[#This Row],[Approved Service Provided]]))</f>
        <v>0</v>
      </c>
      <c r="I69">
        <f>IF(Table8[[#This Row],[Waiver]]="State SLS",8,IF(Table8[[#This Row],[Waiver]]="OBRA",9,IFERROR(VLOOKUP(Table8[[#This Row],[Combined]],'Optimax Rates'!$B$2:$G$139,4,FALSE),0)))</f>
        <v>0</v>
      </c>
      <c r="J69" t="e">
        <f>IF(Table8[[#This Row],[SISdependent]]=0,VLOOKUP("0"&amp;Table8[[#This Row],[Approved Service Provided]],'Optimax Rates'!$B$2:$H$159,6,FALSE),VLOOKUP(Table8[[#This Row],[Combined]],'Optimax Rates'!$B$1:$G$159,6,FALSE))</f>
        <v>#N/A</v>
      </c>
      <c r="K69" t="e">
        <f>VLOOKUP(Table8[[#This Row],[SISdependent]]&amp;Table8[[#This Row],[Approved Service Provided]],'Optimax Rates'!$B$2:$H$139,3,FALSE)</f>
        <v>#N/A</v>
      </c>
      <c r="L69" t="str">
        <f>TEXT(Table8[[#This Row],[Date of Service]],"m/dd/yyyy ")&amp;" "&amp;TEXT(Table8[[#This Row],[Time In HH:MM AM/PM]],"hh:mm")</f>
        <v>1/00/1900  00:00</v>
      </c>
      <c r="M69" t="str">
        <f>TEXT(Table8[[#This Row],[Date of Service]],"m/dd/yyyy ")&amp;" "&amp;TEXT(Table8[[#This Row],[Time Out HH:MM AM/PM]],"hh:mm")</f>
        <v>1/00/1900  00:00</v>
      </c>
      <c r="N69" t="b" cm="1">
        <f t="array" ref="N69">SUMPRODUCT((Table8[[#This Row],[Formula3]]&lt;$M$8:$M$71)*(Table8[[#This Row],[Formula4]]&gt;=$L$8:$L$71))&gt;1</f>
        <v>0</v>
      </c>
      <c r="O69" s="75">
        <f>Table8[[#This Row],[Time Out HH:MM AM/PM]]-Table8[[#This Row],[Time In HH:MM AM/PM]]</f>
        <v>0</v>
      </c>
      <c r="P69" s="76" t="str">
        <f>TEXT(Table8[[#This Row],[Formula 1]],"HH:MM")</f>
        <v>00:00</v>
      </c>
      <c r="Q69" s="76" t="str">
        <f>LEFT(Table8[[#This Row],[Formula 2]],SEARCH(":",Table8[[#This Row],[Formula 2]])-1)</f>
        <v>00</v>
      </c>
      <c r="R69" s="76" t="str">
        <f>RIGHT(Table8[[#This Row],[Formula 2]],SEARCH(":",Table8[[#This Row],[Formula 2]])-1)</f>
        <v>00</v>
      </c>
      <c r="S69" s="76">
        <f>Table8[[#This Row],[Hours]]*60+Table8[[#This Row],[Minutes]]</f>
        <v>0</v>
      </c>
      <c r="T69" s="77" t="str">
        <f>IF(ISBLANK(Table8[[#This Row],[Approved Service Provided]]),"",IF(OR(Table8[[#This Row],[Formula2]]="DAYS",Table8[[#This Row],[Formula2]]="TRIP"),1,ROUNDDOWN((Table8[[#This Row],[Total Minutes]]+7)/15,0)))</f>
        <v/>
      </c>
      <c r="U69" s="85" t="str">
        <f>IF(ISBLANK(Table8[[#This Row],[Approved Service Provided]]),"",Table8[[#This Row],[Rate1]])</f>
        <v/>
      </c>
      <c r="V69" s="139" t="str">
        <f>IF(Table8[[#This Row],[Rate]]="","",Table8[[#This Row],[Units]]*Table8[[#This Row],[Rate]])</f>
        <v/>
      </c>
      <c r="W69" s="92"/>
      <c r="X69" s="92"/>
      <c r="Y69" s="92"/>
      <c r="Z69" s="92"/>
    </row>
    <row r="70" spans="1:26" ht="13.5" hidden="1" thickBot="1" x14ac:dyDescent="0.25">
      <c r="A70" s="88"/>
      <c r="B70" s="17"/>
      <c r="C70" s="1"/>
      <c r="D70" s="2"/>
      <c r="E70" s="2"/>
      <c r="F70" s="78">
        <f t="shared" si="2"/>
        <v>0</v>
      </c>
      <c r="G70" s="78">
        <f t="shared" si="3"/>
        <v>0</v>
      </c>
      <c r="H70" t="str">
        <f>IF(Table8[[#This Row],[Waiver]]="State SLS","8"&amp;Table8[[#This Row],[Approved Service Provided]],IF(Table8[[#This Row],[Waiver]]="OBRA","9"&amp;Table8[[#This Row],[Approved Service Provided]],Table8[[#This Row],[SIS]]&amp;Table8[[#This Row],[Approved Service Provided]]))</f>
        <v>0</v>
      </c>
      <c r="I70">
        <f>IF(Table8[[#This Row],[Waiver]]="State SLS",8,IF(Table8[[#This Row],[Waiver]]="OBRA",9,IFERROR(VLOOKUP(Table8[[#This Row],[Combined]],'Optimax Rates'!$B$2:$G$139,4,FALSE),0)))</f>
        <v>0</v>
      </c>
      <c r="J70" t="e">
        <f>IF(Table8[[#This Row],[SISdependent]]=0,VLOOKUP("0"&amp;Table8[[#This Row],[Approved Service Provided]],'Optimax Rates'!$B$2:$H$159,6,FALSE),VLOOKUP(Table8[[#This Row],[Combined]],'Optimax Rates'!$B$1:$G$159,6,FALSE))</f>
        <v>#N/A</v>
      </c>
      <c r="K70" t="e">
        <f>VLOOKUP(Table8[[#This Row],[SISdependent]]&amp;Table8[[#This Row],[Approved Service Provided]],'Optimax Rates'!$B$2:$H$139,3,FALSE)</f>
        <v>#N/A</v>
      </c>
      <c r="L70" t="str">
        <f>TEXT(Table8[[#This Row],[Date of Service]],"m/dd/yyyy ")&amp;" "&amp;TEXT(Table8[[#This Row],[Time In HH:MM AM/PM]],"hh:mm")</f>
        <v>1/00/1900  00:00</v>
      </c>
      <c r="M70" t="str">
        <f>TEXT(Table8[[#This Row],[Date of Service]],"m/dd/yyyy ")&amp;" "&amp;TEXT(Table8[[#This Row],[Time Out HH:MM AM/PM]],"hh:mm")</f>
        <v>1/00/1900  00:00</v>
      </c>
      <c r="N70" t="b" cm="1">
        <f t="array" ref="N70">SUMPRODUCT((Table8[[#This Row],[Formula3]]&lt;$M$8:$M$71)*(Table8[[#This Row],[Formula4]]&gt;=$L$8:$L$71))&gt;1</f>
        <v>0</v>
      </c>
      <c r="O70" s="75">
        <f>Table8[[#This Row],[Time Out HH:MM AM/PM]]-Table8[[#This Row],[Time In HH:MM AM/PM]]</f>
        <v>0</v>
      </c>
      <c r="P70" s="76" t="str">
        <f>TEXT(Table8[[#This Row],[Formula 1]],"HH:MM")</f>
        <v>00:00</v>
      </c>
      <c r="Q70" s="76" t="str">
        <f>LEFT(Table8[[#This Row],[Formula 2]],SEARCH(":",Table8[[#This Row],[Formula 2]])-1)</f>
        <v>00</v>
      </c>
      <c r="R70" s="76" t="str">
        <f>RIGHT(Table8[[#This Row],[Formula 2]],SEARCH(":",Table8[[#This Row],[Formula 2]])-1)</f>
        <v>00</v>
      </c>
      <c r="S70" s="76">
        <f>Table8[[#This Row],[Hours]]*60+Table8[[#This Row],[Minutes]]</f>
        <v>0</v>
      </c>
      <c r="T70" s="77" t="str">
        <f>IF(ISBLANK(Table8[[#This Row],[Approved Service Provided]]),"",IF(OR(Table8[[#This Row],[Formula2]]="DAYS",Table8[[#This Row],[Formula2]]="TRIP"),1,ROUNDDOWN((Table8[[#This Row],[Total Minutes]]+7)/15,0)))</f>
        <v/>
      </c>
      <c r="U70" s="85" t="str">
        <f>IF(ISBLANK(Table8[[#This Row],[Approved Service Provided]]),"",Table8[[#This Row],[Rate1]])</f>
        <v/>
      </c>
      <c r="V70" s="139" t="str">
        <f>IF(Table8[[#This Row],[Rate]]="","",Table8[[#This Row],[Units]]*Table8[[#This Row],[Rate]])</f>
        <v/>
      </c>
      <c r="W70" s="92"/>
      <c r="X70" s="92"/>
      <c r="Y70" s="92"/>
      <c r="Z70" s="92"/>
    </row>
    <row r="71" spans="1:26" hidden="1" x14ac:dyDescent="0.2">
      <c r="A71" s="88"/>
      <c r="B71" s="17"/>
      <c r="C71" s="1"/>
      <c r="D71" s="2"/>
      <c r="E71" s="2"/>
      <c r="F71" s="78">
        <f t="shared" si="2"/>
        <v>0</v>
      </c>
      <c r="G71" s="78">
        <f t="shared" si="3"/>
        <v>0</v>
      </c>
      <c r="H71" t="str">
        <f>IF(Table8[[#This Row],[Waiver]]="State SLS","8"&amp;Table8[[#This Row],[Approved Service Provided]],IF(Table8[[#This Row],[Waiver]]="OBRA","9"&amp;Table8[[#This Row],[Approved Service Provided]],Table8[[#This Row],[SIS]]&amp;Table8[[#This Row],[Approved Service Provided]]))</f>
        <v>0</v>
      </c>
      <c r="I71">
        <f>IF(Table8[[#This Row],[Waiver]]="State SLS",8,IF(Table8[[#This Row],[Waiver]]="OBRA",9,IFERROR(VLOOKUP(Table8[[#This Row],[Combined]],'Optimax Rates'!$B$2:$G$139,4,FALSE),0)))</f>
        <v>0</v>
      </c>
      <c r="J71" t="e">
        <f>IF(Table8[[#This Row],[SISdependent]]=0,VLOOKUP("0"&amp;Table8[[#This Row],[Approved Service Provided]],'Optimax Rates'!$B$2:$H$159,6,FALSE),VLOOKUP(Table8[[#This Row],[Combined]],'Optimax Rates'!$B$1:$G$159,6,FALSE))</f>
        <v>#N/A</v>
      </c>
      <c r="K71" t="e">
        <f>VLOOKUP(Table8[[#This Row],[SISdependent]]&amp;Table8[[#This Row],[Approved Service Provided]],'Optimax Rates'!$B$2:$H$139,3,FALSE)</f>
        <v>#N/A</v>
      </c>
      <c r="L71" t="str">
        <f>TEXT(Table8[[#This Row],[Date of Service]],"m/dd/yyyy ")&amp;" "&amp;TEXT(Table8[[#This Row],[Time In HH:MM AM/PM]],"hh:mm")</f>
        <v>1/00/1900  00:00</v>
      </c>
      <c r="M71" t="str">
        <f>TEXT(Table8[[#This Row],[Date of Service]],"m/dd/yyyy ")&amp;" "&amp;TEXT(Table8[[#This Row],[Time Out HH:MM AM/PM]],"hh:mm")</f>
        <v>1/00/1900  00:00</v>
      </c>
      <c r="N71" t="b" cm="1">
        <f t="array" ref="N71">SUMPRODUCT((Table8[[#This Row],[Formula3]]&lt;$M$8:$M$71)*(Table8[[#This Row],[Formula4]]&gt;=$L$8:$L$71))&gt;1</f>
        <v>0</v>
      </c>
      <c r="O71" s="75">
        <f>Table8[[#This Row],[Time Out HH:MM AM/PM]]-Table8[[#This Row],[Time In HH:MM AM/PM]]</f>
        <v>0</v>
      </c>
      <c r="P71" s="76" t="str">
        <f>TEXT(Table8[[#This Row],[Formula 1]],"HH:MM")</f>
        <v>00:00</v>
      </c>
      <c r="Q71" s="76" t="str">
        <f>LEFT(Table8[[#This Row],[Formula 2]],SEARCH(":",Table8[[#This Row],[Formula 2]])-1)</f>
        <v>00</v>
      </c>
      <c r="R71" s="76" t="str">
        <f>RIGHT(Table8[[#This Row],[Formula 2]],SEARCH(":",Table8[[#This Row],[Formula 2]])-1)</f>
        <v>00</v>
      </c>
      <c r="S71" s="76">
        <f>Table8[[#This Row],[Hours]]*60+Table8[[#This Row],[Minutes]]</f>
        <v>0</v>
      </c>
      <c r="T71" s="77" t="str">
        <f>IF(ISBLANK(Table8[[#This Row],[Approved Service Provided]]),"",IF(OR(Table8[[#This Row],[Formula2]]="DAYS",Table8[[#This Row],[Formula2]]="TRIP"),1,ROUNDDOWN((Table8[[#This Row],[Total Minutes]]+7)/15,0)))</f>
        <v/>
      </c>
      <c r="U71" s="85" t="str">
        <f>IF(ISBLANK(Table8[[#This Row],[Approved Service Provided]]),"",Table8[[#This Row],[Rate1]])</f>
        <v/>
      </c>
      <c r="V71" s="139" t="str">
        <f>IF(Table8[[#This Row],[Rate]]="","",Table8[[#This Row],[Units]]*Table8[[#This Row],[Rate]])</f>
        <v/>
      </c>
      <c r="W71" s="92"/>
      <c r="X71" s="92"/>
      <c r="Y71" s="92"/>
      <c r="Z71" s="92"/>
    </row>
    <row r="72" spans="1:26" ht="13.5" thickBot="1" x14ac:dyDescent="0.25">
      <c r="A72" s="70"/>
      <c r="B72" s="71"/>
      <c r="C72" s="72"/>
      <c r="D72" s="72"/>
      <c r="E72" s="72" t="s">
        <v>27</v>
      </c>
      <c r="F72" s="82"/>
      <c r="G72" s="79"/>
      <c r="H72" s="79"/>
      <c r="I72" s="79"/>
      <c r="J72" s="79"/>
      <c r="K72" s="79"/>
      <c r="L72" s="79"/>
      <c r="M72" s="79"/>
      <c r="N72" s="79"/>
      <c r="O72" s="79"/>
      <c r="P72" s="79"/>
      <c r="Q72" s="79"/>
      <c r="R72" s="79"/>
      <c r="S72" s="80">
        <f>SUBTOTAL(109,Table8[Total Minutes])</f>
        <v>0</v>
      </c>
      <c r="T72" s="73">
        <f>SUBTOTAL(109,Table8[Units])</f>
        <v>0</v>
      </c>
      <c r="U72" s="114"/>
      <c r="V72" s="141">
        <f>SUBTOTAL(109,Table8[Total Amount])</f>
        <v>0</v>
      </c>
      <c r="W72" s="93"/>
      <c r="X72" s="93"/>
      <c r="Y72" s="93"/>
      <c r="Z72" s="93"/>
    </row>
    <row r="73" spans="1:26" ht="15.75" customHeight="1" x14ac:dyDescent="0.2">
      <c r="A73" s="159" t="s">
        <v>28</v>
      </c>
      <c r="B73" s="160"/>
      <c r="C73" s="160"/>
      <c r="D73" s="160"/>
      <c r="E73" s="160"/>
      <c r="F73" s="160"/>
      <c r="G73" s="160"/>
      <c r="H73" s="160"/>
      <c r="I73" s="160"/>
      <c r="J73" s="160"/>
      <c r="K73" s="160"/>
      <c r="L73" s="160"/>
      <c r="M73" s="160"/>
      <c r="N73" s="160"/>
      <c r="O73" s="160"/>
      <c r="P73" s="160"/>
      <c r="Q73" s="160"/>
      <c r="R73" s="160"/>
      <c r="S73" s="160"/>
      <c r="T73" s="160"/>
      <c r="U73" s="160"/>
      <c r="V73" s="161"/>
      <c r="W73" s="86"/>
      <c r="X73" s="86"/>
      <c r="Y73" s="86"/>
      <c r="Z73" s="86"/>
    </row>
    <row r="74" spans="1:26" ht="27.75" customHeight="1" x14ac:dyDescent="0.2">
      <c r="A74" s="162" t="s">
        <v>29</v>
      </c>
      <c r="B74" s="163"/>
      <c r="C74" s="163"/>
      <c r="D74" s="163"/>
      <c r="E74" s="163"/>
      <c r="F74" s="163"/>
      <c r="G74" s="163"/>
      <c r="H74" s="163"/>
      <c r="I74" s="163"/>
      <c r="J74" s="163"/>
      <c r="K74" s="163"/>
      <c r="L74" s="163"/>
      <c r="M74" s="163"/>
      <c r="N74" s="163"/>
      <c r="O74" s="163"/>
      <c r="P74" s="163"/>
      <c r="Q74" s="163"/>
      <c r="R74" s="163"/>
      <c r="S74" s="163"/>
      <c r="T74" s="163"/>
      <c r="U74" s="163"/>
      <c r="V74" s="164"/>
      <c r="W74" s="87"/>
      <c r="X74" s="87"/>
      <c r="Y74" s="87"/>
      <c r="Z74" s="87"/>
    </row>
    <row r="75" spans="1:26" x14ac:dyDescent="0.2">
      <c r="A75" s="44" t="s">
        <v>30</v>
      </c>
      <c r="B75" s="45"/>
      <c r="C75" s="136"/>
      <c r="D75" s="135"/>
      <c r="E75" s="142"/>
      <c r="F75" s="143"/>
      <c r="G75" s="142"/>
      <c r="H75" s="142"/>
      <c r="I75" s="142"/>
      <c r="J75" s="142"/>
      <c r="K75" s="142"/>
      <c r="L75" s="142"/>
      <c r="M75" s="142"/>
      <c r="N75" s="142"/>
      <c r="O75" s="134"/>
      <c r="P75" s="134"/>
      <c r="Q75" s="134"/>
      <c r="R75" s="134"/>
      <c r="S75" s="134"/>
      <c r="T75" s="134"/>
      <c r="V75" s="40"/>
    </row>
    <row r="76" spans="1:26" ht="14.25" x14ac:dyDescent="0.2">
      <c r="A76" s="14"/>
      <c r="B76" s="50"/>
      <c r="C76" s="144" t="s">
        <v>32</v>
      </c>
      <c r="D76" s="165"/>
      <c r="E76" s="165"/>
      <c r="F76" s="165"/>
      <c r="G76" s="165"/>
      <c r="H76" s="165"/>
      <c r="I76" s="165"/>
      <c r="J76" s="165"/>
      <c r="K76" s="165"/>
      <c r="L76" s="165"/>
      <c r="M76" s="165"/>
      <c r="N76" s="165"/>
      <c r="O76" s="165"/>
      <c r="P76" s="165"/>
      <c r="Q76" s="165"/>
      <c r="R76" s="165"/>
      <c r="S76" s="165"/>
      <c r="T76" s="165"/>
      <c r="V76" s="40"/>
    </row>
    <row r="77" spans="1:26" ht="12.75" customHeight="1" thickBot="1" x14ac:dyDescent="0.25">
      <c r="A77" s="126" t="s">
        <v>31</v>
      </c>
      <c r="B77" s="46"/>
      <c r="C77" s="47"/>
      <c r="D77" s="48"/>
      <c r="E77" s="46"/>
      <c r="F77" s="83"/>
      <c r="G77" s="46"/>
      <c r="H77" s="46"/>
      <c r="I77" s="46"/>
      <c r="J77" s="46"/>
      <c r="K77" s="46"/>
      <c r="L77" s="46"/>
      <c r="M77" s="46"/>
      <c r="N77" s="46"/>
      <c r="O77" s="49"/>
      <c r="P77" s="49"/>
      <c r="Q77" s="49"/>
      <c r="R77" s="49"/>
      <c r="S77" s="49"/>
      <c r="T77" s="49"/>
      <c r="U77" s="42"/>
      <c r="V77" s="43"/>
    </row>
    <row r="78" spans="1:26" x14ac:dyDescent="0.2">
      <c r="A78" s="36" t="s">
        <v>472</v>
      </c>
      <c r="B78" s="37"/>
      <c r="C78" s="38"/>
      <c r="D78" s="39"/>
    </row>
    <row r="79" spans="1:26" ht="13.5" thickBot="1" x14ac:dyDescent="0.25">
      <c r="A79" s="127" t="s">
        <v>473</v>
      </c>
    </row>
    <row r="80" spans="1:26" x14ac:dyDescent="0.2">
      <c r="A80" s="150" t="s">
        <v>482</v>
      </c>
      <c r="B80" s="151"/>
      <c r="C80" s="151"/>
      <c r="D80" s="151"/>
      <c r="E80" s="151"/>
      <c r="F80" s="151"/>
      <c r="G80" s="151"/>
      <c r="H80" s="151"/>
      <c r="I80" s="151"/>
      <c r="J80" s="151"/>
      <c r="K80" s="151"/>
      <c r="L80" s="151"/>
      <c r="M80" s="151"/>
      <c r="N80" s="151"/>
      <c r="O80" s="151"/>
      <c r="P80" s="151"/>
      <c r="Q80" s="151"/>
      <c r="R80" s="151"/>
      <c r="S80" s="151"/>
      <c r="T80" s="151"/>
      <c r="U80" s="151"/>
      <c r="V80" s="152"/>
      <c r="W80" s="94"/>
      <c r="X80" s="94"/>
      <c r="Y80" s="94"/>
      <c r="Z80" s="94"/>
    </row>
    <row r="81" spans="1:26" ht="57" customHeight="1" thickBot="1" x14ac:dyDescent="0.25">
      <c r="A81" s="153"/>
      <c r="B81" s="154"/>
      <c r="C81" s="154"/>
      <c r="D81" s="154"/>
      <c r="E81" s="154"/>
      <c r="F81" s="154"/>
      <c r="G81" s="154"/>
      <c r="H81" s="154"/>
      <c r="I81" s="154"/>
      <c r="J81" s="154"/>
      <c r="K81" s="154"/>
      <c r="L81" s="154"/>
      <c r="M81" s="154"/>
      <c r="N81" s="154"/>
      <c r="O81" s="154"/>
      <c r="P81" s="154"/>
      <c r="Q81" s="154"/>
      <c r="R81" s="154"/>
      <c r="S81" s="154"/>
      <c r="T81" s="154"/>
      <c r="U81" s="154"/>
      <c r="V81" s="155"/>
      <c r="W81" s="94"/>
      <c r="X81" s="94"/>
      <c r="Y81" s="94"/>
      <c r="Z81" s="94"/>
    </row>
  </sheetData>
  <sheetProtection sheet="1" formatCells="0" formatColumns="0" formatRows="0" insertRows="0" deleteRows="0" sort="0" autoFilter="0"/>
  <dataConsolidate/>
  <mergeCells count="9">
    <mergeCell ref="A80:V81"/>
    <mergeCell ref="A1:V1"/>
    <mergeCell ref="A73:V73"/>
    <mergeCell ref="A74:V74"/>
    <mergeCell ref="D76:T76"/>
    <mergeCell ref="D2:T2"/>
    <mergeCell ref="D3:T3"/>
    <mergeCell ref="U2:V6"/>
    <mergeCell ref="D4:T4"/>
  </mergeCells>
  <phoneticPr fontId="2" type="noConversion"/>
  <conditionalFormatting sqref="C73:C1048576 C1:C7">
    <cfRule type="duplicateValues" dxfId="1" priority="4"/>
  </conditionalFormatting>
  <conditionalFormatting sqref="D8:E71">
    <cfRule type="expression" dxfId="0" priority="1">
      <formula>$N8=TRUE</formula>
    </cfRule>
  </conditionalFormatting>
  <dataValidations xWindow="752" yWindow="684" count="10">
    <dataValidation allowBlank="1" showInputMessage="1" promptTitle="Time Format" prompt="Please enter in the format HH:MM AM/PM. A space is needed between MM and AM/PM" sqref="F8:G71" xr:uid="{BF141E29-3564-4ACF-80B8-4726EF880E71}"/>
    <dataValidation allowBlank="1" showInputMessage="1" showErrorMessage="1" promptTitle="Approved Service Provided" prompt="All services must be authorized and invoiced according to the approved frequency. The customer’s Service Coordinator should be contacted if the current plan does not meet the customer’s needs. Retro revisions are not permitted." sqref="A7" xr:uid="{7B883730-023C-4A60-9C2F-908656A33369}"/>
    <dataValidation allowBlank="1" showInputMessage="1" showErrorMessage="1" promptTitle="Detailed Description of Service" prompt="Contact notes must be thorough, detailed, and accurately reflect the service that was provided. Notes must show that service definitions are being met. Verify that all the text is visible. You can manually resize the row height if needed." sqref="B7" xr:uid="{924B1F20-F601-41D4-BC1A-F3A5EF760187}"/>
    <dataValidation allowBlank="1" showInputMessage="1" showErrorMessage="1" promptTitle="Add/Remove Rows" prompt="Rows can be added/removed by right-clicking on the line number(s) and selecting &quot;Unhide&quot; or &quot;Hide&quot; within the table (lines 7-70). Multiple lines can be selected at once." sqref="A1:Z1" xr:uid="{37ED6909-0D47-4850-9238-0457815878E0}"/>
    <dataValidation allowBlank="1" showInputMessage="1" showErrorMessage="1" promptTitle="Rate" prompt="The rate will calculate based on the client's waiver and SIS level" sqref="U7:U71" xr:uid="{79A948D7-88BD-476C-BDFC-F33AD1CD196B}"/>
    <dataValidation allowBlank="1" showInputMessage="1" showErrorMessage="1" promptTitle="Units" prompt="Units will be calculated from in/out times for most codes. Daily codes/trips will automatically calculate to one unit. Multiple lines may be billed on the same day for to/from trips." sqref="T7:T71" xr:uid="{2A08E69A-C778-4A4D-B790-87B0A540DCFA}"/>
    <dataValidation allowBlank="1" showInputMessage="1" promptTitle="Time Format" prompt="Please enter in the format HH:MM AM/PM. A space is needed between mins and AM/PM.Overlapping dates/times will highlight in red and should be corrected." sqref="D7:E71" xr:uid="{C2400EEE-1AB9-444D-AC68-A6055F49B8C1}"/>
    <dataValidation allowBlank="1" showInputMessage="1" showErrorMessage="1" promptTitle="Date of Service" prompt="This template was updated in June of 2024 and is for DOS from 7/1/24-6/30/25. If any HCPF rate changes are made, this template is no longer valid. An updated template can be found on the RMHS website" sqref="C7" xr:uid="{A3D7CC8A-00C6-4828-AB0A-A922E09AD254}"/>
    <dataValidation allowBlank="1" showInputMessage="1" showErrorMessage="1" promptTitle="Add More Rows" prompt="Rows can be added/removed by right-clicking on the line number(s) and selecting &quot;Unhide&quot; or &quot;Hide&quot; within the table (lines 7-70). Multiple lines can be selected at once." sqref="A73:Z75 B76:Z76 A77:Z79" xr:uid="{AB2D5B15-6530-480C-B9AE-C579EB3E8BD3}"/>
    <dataValidation type="date" errorStyle="warning" allowBlank="1" showInputMessage="1" showErrorMessage="1" errorTitle="Verify Template" error="This template is for DOS between 7/1/24 and 6/30/25. You have entered a date prior to 7/1/24. Please confirm you are using the correct template. Updated templates can be found on the RMHS website" sqref="C8:C71" xr:uid="{95DED40F-D3D5-4CFF-98A5-96E95E1520AA}">
      <formula1>45474</formula1>
      <formula2>45838</formula2>
    </dataValidation>
  </dataValidations>
  <printOptions horizontalCentered="1" verticalCentered="1"/>
  <pageMargins left="0" right="0" top="0.25" bottom="0" header="0" footer="0"/>
  <pageSetup paperSize="5" fitToHeight="0" orientation="landscape" r:id="rId1"/>
  <headerFooter scaleWithDoc="0" alignWithMargins="0">
    <oddHeader>Page &amp;P of &amp;N</oddHeader>
  </headerFooter>
  <drawing r:id="rId2"/>
  <tableParts count="1">
    <tablePart r:id="rId3"/>
  </tableParts>
  <extLst>
    <ext xmlns:x14="http://schemas.microsoft.com/office/spreadsheetml/2009/9/main" uri="{CCE6A557-97BC-4b89-ADB6-D9C93CAAB3DF}">
      <x14:dataValidations xmlns:xm="http://schemas.microsoft.com/office/excel/2006/main" xWindow="752" yWindow="684" count="3">
        <x14:dataValidation type="list" allowBlank="1" showInputMessage="1" showErrorMessage="1" xr:uid="{1D1B199F-BE4C-4A98-AF3C-D753757318A0}">
          <x14:formula1>
            <xm:f>'Drop Downs'!$C$1:$C$9</xm:f>
          </x14:formula1>
          <xm:sqref>D3:T3</xm:sqref>
        </x14:dataValidation>
        <x14:dataValidation type="list" showInputMessage="1" showErrorMessage="1" xr:uid="{16969832-80A4-447E-A308-AEA873B9BA6F}">
          <x14:formula1>
            <xm:f>'Drop Downs'!$B$2:$B$7</xm:f>
          </x14:formula1>
          <xm:sqref>D2:T2</xm:sqref>
        </x14:dataValidation>
        <x14:dataValidation type="list" allowBlank="1" showInputMessage="1" xr:uid="{BFEE1468-6595-4987-AD97-36255A5C87ED}">
          <x14:formula1>
            <xm:f>'Drop Downs'!$A:$A</xm:f>
          </x14:formula1>
          <xm:sqref>A8:A71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H112"/>
  <sheetViews>
    <sheetView zoomScale="120" zoomScaleNormal="120" workbookViewId="0">
      <selection sqref="A1:XFD1048576"/>
    </sheetView>
  </sheetViews>
  <sheetFormatPr defaultRowHeight="12.75" x14ac:dyDescent="0.2"/>
  <cols>
    <col min="1" max="1" width="31.42578125" bestFit="1" customWidth="1"/>
    <col min="2" max="2" width="31.42578125" customWidth="1"/>
    <col min="3" max="3" width="18.85546875" bestFit="1" customWidth="1"/>
    <col min="4" max="4" width="8.28515625" bestFit="1" customWidth="1"/>
    <col min="5" max="5" width="8.42578125" bestFit="1" customWidth="1"/>
    <col min="6" max="6" width="54" bestFit="1" customWidth="1"/>
    <col min="7" max="7" width="10.85546875" style="149" bestFit="1" customWidth="1"/>
    <col min="8" max="8" width="42.42578125" bestFit="1" customWidth="1"/>
  </cols>
  <sheetData>
    <row r="1" spans="1:8" x14ac:dyDescent="0.2">
      <c r="A1" s="15" t="s">
        <v>33</v>
      </c>
      <c r="B1" s="15" t="s">
        <v>34</v>
      </c>
      <c r="C1" s="15" t="s">
        <v>35</v>
      </c>
      <c r="D1" s="15" t="s">
        <v>36</v>
      </c>
      <c r="E1" s="15" t="s">
        <v>37</v>
      </c>
      <c r="F1" s="15" t="s">
        <v>38</v>
      </c>
      <c r="G1" s="145" t="s">
        <v>39</v>
      </c>
      <c r="H1" s="15" t="s">
        <v>40</v>
      </c>
    </row>
    <row r="2" spans="1:8" x14ac:dyDescent="0.2">
      <c r="A2" s="146" t="s">
        <v>41</v>
      </c>
      <c r="B2" s="146" t="s">
        <v>42</v>
      </c>
      <c r="C2" s="146" t="s">
        <v>43</v>
      </c>
      <c r="D2" s="146" t="s">
        <v>44</v>
      </c>
      <c r="E2" s="146" t="s">
        <v>45</v>
      </c>
      <c r="F2" s="146" t="s">
        <v>46</v>
      </c>
      <c r="G2" s="147">
        <v>28.05</v>
      </c>
      <c r="H2" s="148">
        <v>45474</v>
      </c>
    </row>
    <row r="3" spans="1:8" x14ac:dyDescent="0.2">
      <c r="A3" s="146" t="s">
        <v>41</v>
      </c>
      <c r="B3" s="146" t="s">
        <v>47</v>
      </c>
      <c r="C3" s="146" t="s">
        <v>48</v>
      </c>
      <c r="D3" s="146" t="s">
        <v>44</v>
      </c>
      <c r="E3" s="146" t="s">
        <v>49</v>
      </c>
      <c r="F3" s="146" t="s">
        <v>46</v>
      </c>
      <c r="G3" s="147">
        <v>28.05</v>
      </c>
      <c r="H3" s="148">
        <v>45474</v>
      </c>
    </row>
    <row r="4" spans="1:8" x14ac:dyDescent="0.2">
      <c r="A4" s="146" t="s">
        <v>41</v>
      </c>
      <c r="B4" s="146" t="s">
        <v>50</v>
      </c>
      <c r="C4" s="146" t="s">
        <v>51</v>
      </c>
      <c r="D4" s="146" t="s">
        <v>44</v>
      </c>
      <c r="E4" s="146" t="s">
        <v>52</v>
      </c>
      <c r="F4" s="146" t="s">
        <v>46</v>
      </c>
      <c r="G4" s="147">
        <v>28.05</v>
      </c>
      <c r="H4" s="148">
        <v>45474</v>
      </c>
    </row>
    <row r="5" spans="1:8" x14ac:dyDescent="0.2">
      <c r="A5" s="146" t="s">
        <v>53</v>
      </c>
      <c r="B5" s="146" t="s">
        <v>54</v>
      </c>
      <c r="C5" s="146" t="s">
        <v>55</v>
      </c>
      <c r="D5" s="146" t="s">
        <v>44</v>
      </c>
      <c r="E5" s="146" t="s">
        <v>45</v>
      </c>
      <c r="F5" s="146" t="s">
        <v>56</v>
      </c>
      <c r="G5" s="147">
        <v>9.4700000000000006</v>
      </c>
      <c r="H5" s="148">
        <v>45474</v>
      </c>
    </row>
    <row r="6" spans="1:8" x14ac:dyDescent="0.2">
      <c r="A6" s="146" t="s">
        <v>53</v>
      </c>
      <c r="B6" s="146" t="s">
        <v>57</v>
      </c>
      <c r="C6" s="146" t="s">
        <v>58</v>
      </c>
      <c r="D6" s="146" t="s">
        <v>44</v>
      </c>
      <c r="E6" s="146" t="s">
        <v>49</v>
      </c>
      <c r="F6" s="146" t="s">
        <v>56</v>
      </c>
      <c r="G6" s="147">
        <v>9.4700000000000006</v>
      </c>
      <c r="H6" s="148">
        <v>45474</v>
      </c>
    </row>
    <row r="7" spans="1:8" x14ac:dyDescent="0.2">
      <c r="A7" s="146" t="s">
        <v>53</v>
      </c>
      <c r="B7" s="146" t="s">
        <v>59</v>
      </c>
      <c r="C7" s="146" t="s">
        <v>60</v>
      </c>
      <c r="D7" s="146" t="s">
        <v>44</v>
      </c>
      <c r="E7" s="146" t="s">
        <v>52</v>
      </c>
      <c r="F7" s="146" t="s">
        <v>56</v>
      </c>
      <c r="G7" s="147">
        <v>9.18</v>
      </c>
      <c r="H7" s="148">
        <v>45474</v>
      </c>
    </row>
    <row r="8" spans="1:8" x14ac:dyDescent="0.2">
      <c r="A8" s="146" t="s">
        <v>61</v>
      </c>
      <c r="B8" s="146" t="s">
        <v>62</v>
      </c>
      <c r="C8" s="146" t="s">
        <v>63</v>
      </c>
      <c r="D8" s="146" t="s">
        <v>44</v>
      </c>
      <c r="E8" s="146" t="s">
        <v>45</v>
      </c>
      <c r="F8" s="146" t="s">
        <v>64</v>
      </c>
      <c r="G8" s="147">
        <v>28.05</v>
      </c>
      <c r="H8" s="148">
        <v>45474</v>
      </c>
    </row>
    <row r="9" spans="1:8" x14ac:dyDescent="0.2">
      <c r="A9" s="146" t="s">
        <v>61</v>
      </c>
      <c r="B9" s="146" t="s">
        <v>65</v>
      </c>
      <c r="C9" s="146" t="s">
        <v>66</v>
      </c>
      <c r="D9" s="146" t="s">
        <v>44</v>
      </c>
      <c r="E9" s="146" t="s">
        <v>49</v>
      </c>
      <c r="F9" s="146" t="s">
        <v>64</v>
      </c>
      <c r="G9" s="147">
        <v>28.05</v>
      </c>
      <c r="H9" s="148">
        <v>45474</v>
      </c>
    </row>
    <row r="10" spans="1:8" x14ac:dyDescent="0.2">
      <c r="A10" s="146" t="s">
        <v>61</v>
      </c>
      <c r="B10" s="146" t="s">
        <v>67</v>
      </c>
      <c r="C10" s="146" t="s">
        <v>68</v>
      </c>
      <c r="D10" s="146" t="s">
        <v>44</v>
      </c>
      <c r="E10" s="146" t="s">
        <v>52</v>
      </c>
      <c r="F10" s="146" t="s">
        <v>64</v>
      </c>
      <c r="G10" s="147">
        <v>28.05</v>
      </c>
      <c r="H10" s="148">
        <v>45474</v>
      </c>
    </row>
    <row r="11" spans="1:8" x14ac:dyDescent="0.2">
      <c r="A11" s="146" t="s">
        <v>69</v>
      </c>
      <c r="B11" s="146" t="s">
        <v>70</v>
      </c>
      <c r="C11" s="146" t="s">
        <v>71</v>
      </c>
      <c r="D11" s="146" t="s">
        <v>44</v>
      </c>
      <c r="E11" s="146" t="s">
        <v>45</v>
      </c>
      <c r="F11" s="146" t="s">
        <v>72</v>
      </c>
      <c r="G11" s="147">
        <v>7.95</v>
      </c>
      <c r="H11" s="148">
        <v>45474</v>
      </c>
    </row>
    <row r="12" spans="1:8" x14ac:dyDescent="0.2">
      <c r="A12" s="146" t="s">
        <v>69</v>
      </c>
      <c r="B12" s="146" t="s">
        <v>73</v>
      </c>
      <c r="C12" s="146" t="s">
        <v>74</v>
      </c>
      <c r="D12" s="146" t="s">
        <v>44</v>
      </c>
      <c r="E12" s="146" t="s">
        <v>49</v>
      </c>
      <c r="F12" s="146" t="s">
        <v>72</v>
      </c>
      <c r="G12" s="147">
        <v>7.95</v>
      </c>
      <c r="H12" s="148">
        <v>45474</v>
      </c>
    </row>
    <row r="13" spans="1:8" x14ac:dyDescent="0.2">
      <c r="A13" s="146" t="s">
        <v>75</v>
      </c>
      <c r="B13" s="146" t="s">
        <v>76</v>
      </c>
      <c r="C13" s="146" t="s">
        <v>77</v>
      </c>
      <c r="D13" s="146" t="s">
        <v>44</v>
      </c>
      <c r="E13" s="146" t="s">
        <v>45</v>
      </c>
      <c r="F13" s="146" t="s">
        <v>78</v>
      </c>
      <c r="G13" s="147">
        <v>28.05</v>
      </c>
      <c r="H13" s="148">
        <v>45474</v>
      </c>
    </row>
    <row r="14" spans="1:8" x14ac:dyDescent="0.2">
      <c r="A14" s="146" t="s">
        <v>75</v>
      </c>
      <c r="B14" s="146" t="s">
        <v>79</v>
      </c>
      <c r="C14" s="146" t="s">
        <v>80</v>
      </c>
      <c r="D14" s="146" t="s">
        <v>44</v>
      </c>
      <c r="E14" s="146" t="s">
        <v>49</v>
      </c>
      <c r="F14" s="146" t="s">
        <v>78</v>
      </c>
      <c r="G14" s="147">
        <v>28.05</v>
      </c>
      <c r="H14" s="148">
        <v>45474</v>
      </c>
    </row>
    <row r="15" spans="1:8" x14ac:dyDescent="0.2">
      <c r="A15" s="146" t="s">
        <v>75</v>
      </c>
      <c r="B15" s="146" t="s">
        <v>81</v>
      </c>
      <c r="C15" s="146" t="s">
        <v>82</v>
      </c>
      <c r="D15" s="146" t="s">
        <v>44</v>
      </c>
      <c r="E15" s="146" t="s">
        <v>52</v>
      </c>
      <c r="F15" s="146" t="s">
        <v>78</v>
      </c>
      <c r="G15" s="147">
        <v>28.05</v>
      </c>
      <c r="H15" s="148">
        <v>45474</v>
      </c>
    </row>
    <row r="16" spans="1:8" x14ac:dyDescent="0.2">
      <c r="A16" s="146" t="s">
        <v>83</v>
      </c>
      <c r="B16" s="146" t="s">
        <v>84</v>
      </c>
      <c r="C16" s="146" t="s">
        <v>85</v>
      </c>
      <c r="D16" s="146" t="s">
        <v>44</v>
      </c>
      <c r="E16" s="146" t="s">
        <v>45</v>
      </c>
      <c r="F16" s="146" t="s">
        <v>86</v>
      </c>
      <c r="G16" s="147">
        <v>12.36</v>
      </c>
      <c r="H16" s="148">
        <v>45474</v>
      </c>
    </row>
    <row r="17" spans="1:8" x14ac:dyDescent="0.2">
      <c r="A17" s="146" t="s">
        <v>87</v>
      </c>
      <c r="B17" s="146" t="s">
        <v>88</v>
      </c>
      <c r="C17" s="146" t="s">
        <v>89</v>
      </c>
      <c r="D17" s="146" t="s">
        <v>90</v>
      </c>
      <c r="E17" s="146" t="s">
        <v>45</v>
      </c>
      <c r="F17" s="146" t="s">
        <v>91</v>
      </c>
      <c r="G17" s="147">
        <v>1</v>
      </c>
      <c r="H17" s="148">
        <v>45474</v>
      </c>
    </row>
    <row r="18" spans="1:8" x14ac:dyDescent="0.2">
      <c r="A18" s="146" t="s">
        <v>92</v>
      </c>
      <c r="B18" s="146" t="s">
        <v>93</v>
      </c>
      <c r="C18" s="146" t="s">
        <v>94</v>
      </c>
      <c r="D18" s="146" t="s">
        <v>44</v>
      </c>
      <c r="E18" s="146" t="s">
        <v>45</v>
      </c>
      <c r="F18" s="146" t="s">
        <v>95</v>
      </c>
      <c r="G18" s="147">
        <v>7.22</v>
      </c>
      <c r="H18" s="148">
        <v>45474</v>
      </c>
    </row>
    <row r="19" spans="1:8" x14ac:dyDescent="0.2">
      <c r="A19" s="146" t="s">
        <v>92</v>
      </c>
      <c r="B19" s="146" t="s">
        <v>96</v>
      </c>
      <c r="C19" s="146" t="s">
        <v>97</v>
      </c>
      <c r="D19" s="146" t="s">
        <v>44</v>
      </c>
      <c r="E19" s="146" t="s">
        <v>49</v>
      </c>
      <c r="F19" s="146" t="s">
        <v>98</v>
      </c>
      <c r="G19" s="147">
        <v>4.5</v>
      </c>
      <c r="H19" s="148">
        <v>45474</v>
      </c>
    </row>
    <row r="20" spans="1:8" x14ac:dyDescent="0.2">
      <c r="A20" s="146" t="s">
        <v>99</v>
      </c>
      <c r="B20" s="146" t="s">
        <v>100</v>
      </c>
      <c r="C20" s="146" t="s">
        <v>101</v>
      </c>
      <c r="D20" s="146" t="s">
        <v>44</v>
      </c>
      <c r="E20" s="146" t="s">
        <v>45</v>
      </c>
      <c r="F20" s="146" t="s">
        <v>102</v>
      </c>
      <c r="G20" s="149">
        <v>9.82</v>
      </c>
      <c r="H20" s="148">
        <v>45474</v>
      </c>
    </row>
    <row r="21" spans="1:8" x14ac:dyDescent="0.2">
      <c r="A21" s="146" t="s">
        <v>99</v>
      </c>
      <c r="B21" s="146" t="s">
        <v>103</v>
      </c>
      <c r="C21" s="146" t="s">
        <v>104</v>
      </c>
      <c r="D21" s="146" t="s">
        <v>44</v>
      </c>
      <c r="E21" s="146" t="s">
        <v>49</v>
      </c>
      <c r="F21" s="146" t="s">
        <v>105</v>
      </c>
      <c r="G21" s="147">
        <v>7.32</v>
      </c>
      <c r="H21" s="148">
        <v>45474</v>
      </c>
    </row>
    <row r="22" spans="1:8" x14ac:dyDescent="0.2">
      <c r="A22" s="146" t="s">
        <v>106</v>
      </c>
      <c r="B22" s="146" t="s">
        <v>107</v>
      </c>
      <c r="C22" s="146" t="s">
        <v>108</v>
      </c>
      <c r="D22" s="146" t="s">
        <v>44</v>
      </c>
      <c r="E22" s="146" t="s">
        <v>109</v>
      </c>
      <c r="F22" s="146" t="s">
        <v>110</v>
      </c>
      <c r="G22" s="147">
        <v>5.31</v>
      </c>
      <c r="H22" s="148">
        <v>45474</v>
      </c>
    </row>
    <row r="23" spans="1:8" x14ac:dyDescent="0.2">
      <c r="A23" s="146" t="s">
        <v>106</v>
      </c>
      <c r="B23" s="146" t="s">
        <v>111</v>
      </c>
      <c r="C23" s="146" t="s">
        <v>112</v>
      </c>
      <c r="D23" s="146" t="s">
        <v>44</v>
      </c>
      <c r="E23" s="146" t="s">
        <v>113</v>
      </c>
      <c r="F23" s="146" t="s">
        <v>114</v>
      </c>
      <c r="G23" s="147">
        <v>5.68</v>
      </c>
      <c r="H23" s="148">
        <v>45474</v>
      </c>
    </row>
    <row r="24" spans="1:8" x14ac:dyDescent="0.2">
      <c r="A24" s="146" t="s">
        <v>106</v>
      </c>
      <c r="B24" s="146" t="s">
        <v>115</v>
      </c>
      <c r="C24" s="146" t="s">
        <v>116</v>
      </c>
      <c r="D24" s="146" t="s">
        <v>44</v>
      </c>
      <c r="E24" s="146" t="s">
        <v>117</v>
      </c>
      <c r="F24" s="146" t="s">
        <v>118</v>
      </c>
      <c r="G24" s="147">
        <v>6.15</v>
      </c>
      <c r="H24" s="148">
        <v>45474</v>
      </c>
    </row>
    <row r="25" spans="1:8" x14ac:dyDescent="0.2">
      <c r="A25" s="146" t="s">
        <v>106</v>
      </c>
      <c r="B25" s="146" t="s">
        <v>119</v>
      </c>
      <c r="C25" s="146" t="s">
        <v>120</v>
      </c>
      <c r="D25" s="146" t="s">
        <v>44</v>
      </c>
      <c r="E25" s="146" t="s">
        <v>121</v>
      </c>
      <c r="F25" s="146" t="s">
        <v>122</v>
      </c>
      <c r="G25" s="147">
        <v>6.86</v>
      </c>
      <c r="H25" s="148">
        <v>45474</v>
      </c>
    </row>
    <row r="26" spans="1:8" x14ac:dyDescent="0.2">
      <c r="A26" s="146" t="s">
        <v>106</v>
      </c>
      <c r="B26" s="146" t="s">
        <v>123</v>
      </c>
      <c r="C26" s="146" t="s">
        <v>124</v>
      </c>
      <c r="D26" s="146" t="s">
        <v>44</v>
      </c>
      <c r="E26" s="146" t="s">
        <v>125</v>
      </c>
      <c r="F26" s="146" t="s">
        <v>126</v>
      </c>
      <c r="G26" s="147">
        <v>7.88</v>
      </c>
      <c r="H26" s="148">
        <v>45474</v>
      </c>
    </row>
    <row r="27" spans="1:8" x14ac:dyDescent="0.2">
      <c r="A27" s="146" t="s">
        <v>106</v>
      </c>
      <c r="B27" s="146" t="s">
        <v>127</v>
      </c>
      <c r="C27" s="146" t="s">
        <v>128</v>
      </c>
      <c r="D27" s="146" t="s">
        <v>44</v>
      </c>
      <c r="E27" s="146" t="s">
        <v>129</v>
      </c>
      <c r="F27" s="146" t="s">
        <v>130</v>
      </c>
      <c r="G27" s="147">
        <v>9.85</v>
      </c>
      <c r="H27" s="148">
        <v>45474</v>
      </c>
    </row>
    <row r="28" spans="1:8" x14ac:dyDescent="0.2">
      <c r="A28" s="146" t="s">
        <v>106</v>
      </c>
      <c r="B28" s="146" t="s">
        <v>131</v>
      </c>
      <c r="C28" s="146" t="s">
        <v>132</v>
      </c>
      <c r="D28" s="146" t="s">
        <v>44</v>
      </c>
      <c r="E28" s="146" t="s">
        <v>49</v>
      </c>
      <c r="F28" s="146" t="s">
        <v>133</v>
      </c>
      <c r="G28" s="147">
        <v>5.42</v>
      </c>
      <c r="H28" s="148">
        <v>45474</v>
      </c>
    </row>
    <row r="29" spans="1:8" x14ac:dyDescent="0.2">
      <c r="A29" s="146" t="s">
        <v>106</v>
      </c>
      <c r="B29" s="146" t="s">
        <v>134</v>
      </c>
      <c r="C29" s="146" t="s">
        <v>135</v>
      </c>
      <c r="D29" s="146" t="s">
        <v>44</v>
      </c>
      <c r="E29" s="146" t="s">
        <v>52</v>
      </c>
      <c r="F29" s="146" t="s">
        <v>136</v>
      </c>
      <c r="G29" s="147">
        <v>8.32</v>
      </c>
      <c r="H29" s="148">
        <v>45474</v>
      </c>
    </row>
    <row r="30" spans="1:8" x14ac:dyDescent="0.2">
      <c r="A30" s="146" t="s">
        <v>137</v>
      </c>
      <c r="B30" s="146" t="s">
        <v>138</v>
      </c>
      <c r="C30" s="146" t="s">
        <v>139</v>
      </c>
      <c r="D30" s="146" t="s">
        <v>44</v>
      </c>
      <c r="E30" s="146" t="s">
        <v>45</v>
      </c>
      <c r="F30" s="146" t="s">
        <v>140</v>
      </c>
      <c r="G30" s="147">
        <v>17.13</v>
      </c>
      <c r="H30" s="148">
        <v>45474</v>
      </c>
    </row>
    <row r="31" spans="1:8" x14ac:dyDescent="0.2">
      <c r="A31" s="146" t="s">
        <v>137</v>
      </c>
      <c r="B31" s="146" t="s">
        <v>141</v>
      </c>
      <c r="C31" s="146" t="s">
        <v>142</v>
      </c>
      <c r="D31" s="146" t="s">
        <v>44</v>
      </c>
      <c r="E31" s="146" t="s">
        <v>49</v>
      </c>
      <c r="F31" s="146" t="s">
        <v>143</v>
      </c>
      <c r="G31" s="147">
        <v>15.6</v>
      </c>
      <c r="H31" s="148">
        <v>45474</v>
      </c>
    </row>
    <row r="32" spans="1:8" x14ac:dyDescent="0.2">
      <c r="A32" s="146" t="s">
        <v>137</v>
      </c>
      <c r="B32" s="146" t="s">
        <v>144</v>
      </c>
      <c r="C32" s="146" t="s">
        <v>145</v>
      </c>
      <c r="D32" s="146" t="s">
        <v>44</v>
      </c>
      <c r="E32" s="146" t="s">
        <v>52</v>
      </c>
      <c r="F32" s="146" t="s">
        <v>143</v>
      </c>
      <c r="G32" s="147">
        <v>15.6</v>
      </c>
      <c r="H32" s="148">
        <v>45474</v>
      </c>
    </row>
    <row r="33" spans="1:8" x14ac:dyDescent="0.2">
      <c r="A33" s="146" t="s">
        <v>146</v>
      </c>
      <c r="B33" s="146" t="s">
        <v>147</v>
      </c>
      <c r="C33" s="146" t="s">
        <v>148</v>
      </c>
      <c r="D33" s="146" t="s">
        <v>44</v>
      </c>
      <c r="E33" s="146" t="s">
        <v>45</v>
      </c>
      <c r="F33" s="146" t="s">
        <v>149</v>
      </c>
      <c r="G33" s="147">
        <v>6.5</v>
      </c>
      <c r="H33" s="148">
        <v>45474</v>
      </c>
    </row>
    <row r="34" spans="1:8" x14ac:dyDescent="0.2">
      <c r="A34" s="146" t="s">
        <v>146</v>
      </c>
      <c r="B34" s="146" t="s">
        <v>150</v>
      </c>
      <c r="C34" s="146" t="s">
        <v>151</v>
      </c>
      <c r="D34" s="146" t="s">
        <v>44</v>
      </c>
      <c r="E34" s="146" t="s">
        <v>49</v>
      </c>
      <c r="F34" s="146" t="s">
        <v>152</v>
      </c>
      <c r="G34" s="147">
        <v>4.9800000000000004</v>
      </c>
      <c r="H34" s="148">
        <v>45474</v>
      </c>
    </row>
    <row r="35" spans="1:8" x14ac:dyDescent="0.2">
      <c r="A35" s="146" t="s">
        <v>146</v>
      </c>
      <c r="B35" s="146" t="s">
        <v>153</v>
      </c>
      <c r="C35" s="146" t="s">
        <v>154</v>
      </c>
      <c r="D35" s="146" t="s">
        <v>44</v>
      </c>
      <c r="E35" s="146" t="s">
        <v>52</v>
      </c>
      <c r="F35" s="146" t="s">
        <v>155</v>
      </c>
      <c r="G35" s="147">
        <v>4.9800000000000004</v>
      </c>
      <c r="H35" s="148">
        <v>45474</v>
      </c>
    </row>
    <row r="36" spans="1:8" x14ac:dyDescent="0.2">
      <c r="A36" s="146" t="s">
        <v>156</v>
      </c>
      <c r="B36" s="146" t="s">
        <v>157</v>
      </c>
      <c r="C36" s="146" t="s">
        <v>158</v>
      </c>
      <c r="D36" s="146" t="s">
        <v>44</v>
      </c>
      <c r="E36" s="146" t="s">
        <v>45</v>
      </c>
      <c r="F36" s="146" t="s">
        <v>159</v>
      </c>
      <c r="G36" s="147">
        <v>17.13</v>
      </c>
      <c r="H36" s="148">
        <v>45474</v>
      </c>
    </row>
    <row r="37" spans="1:8" x14ac:dyDescent="0.2">
      <c r="A37" s="146" t="s">
        <v>156</v>
      </c>
      <c r="B37" s="146" t="s">
        <v>157</v>
      </c>
      <c r="C37" s="146" t="s">
        <v>160</v>
      </c>
      <c r="D37" s="146" t="s">
        <v>44</v>
      </c>
      <c r="E37" s="146" t="s">
        <v>45</v>
      </c>
      <c r="F37" s="146" t="s">
        <v>161</v>
      </c>
      <c r="G37" s="147">
        <v>17.13</v>
      </c>
      <c r="H37" s="148">
        <v>45474</v>
      </c>
    </row>
    <row r="38" spans="1:8" x14ac:dyDescent="0.2">
      <c r="A38" s="146" t="s">
        <v>156</v>
      </c>
      <c r="B38" s="146" t="s">
        <v>157</v>
      </c>
      <c r="C38" s="146" t="s">
        <v>162</v>
      </c>
      <c r="D38" s="146" t="s">
        <v>44</v>
      </c>
      <c r="E38" s="146" t="s">
        <v>45</v>
      </c>
      <c r="F38" s="146" t="s">
        <v>163</v>
      </c>
      <c r="G38" s="147">
        <v>17.13</v>
      </c>
      <c r="H38" s="148">
        <v>45474</v>
      </c>
    </row>
    <row r="39" spans="1:8" x14ac:dyDescent="0.2">
      <c r="A39" s="146" t="s">
        <v>156</v>
      </c>
      <c r="B39" s="146" t="s">
        <v>164</v>
      </c>
      <c r="C39" s="146" t="s">
        <v>165</v>
      </c>
      <c r="D39" s="146" t="s">
        <v>44</v>
      </c>
      <c r="E39" s="146" t="s">
        <v>49</v>
      </c>
      <c r="F39" s="146" t="s">
        <v>166</v>
      </c>
      <c r="G39" s="147">
        <v>15.61</v>
      </c>
      <c r="H39" s="148">
        <v>45474</v>
      </c>
    </row>
    <row r="40" spans="1:8" x14ac:dyDescent="0.2">
      <c r="A40" s="146" t="s">
        <v>156</v>
      </c>
      <c r="B40" s="146" t="s">
        <v>167</v>
      </c>
      <c r="C40" s="146" t="s">
        <v>168</v>
      </c>
      <c r="D40" s="146" t="s">
        <v>44</v>
      </c>
      <c r="E40" s="146" t="s">
        <v>52</v>
      </c>
      <c r="F40" s="146" t="s">
        <v>169</v>
      </c>
      <c r="G40" s="147">
        <v>15.6</v>
      </c>
      <c r="H40" s="148">
        <v>45474</v>
      </c>
    </row>
    <row r="41" spans="1:8" x14ac:dyDescent="0.2">
      <c r="A41" s="146" t="s">
        <v>170</v>
      </c>
      <c r="B41" s="146" t="s">
        <v>171</v>
      </c>
      <c r="C41" s="146" t="s">
        <v>172</v>
      </c>
      <c r="D41" s="146" t="s">
        <v>44</v>
      </c>
      <c r="E41" s="146" t="s">
        <v>45</v>
      </c>
      <c r="F41" s="146" t="s">
        <v>173</v>
      </c>
      <c r="G41" s="147">
        <v>20.98</v>
      </c>
      <c r="H41" s="148">
        <v>45474</v>
      </c>
    </row>
    <row r="42" spans="1:8" x14ac:dyDescent="0.2">
      <c r="A42" s="146" t="s">
        <v>170</v>
      </c>
      <c r="B42" s="146" t="s">
        <v>174</v>
      </c>
      <c r="C42" s="146" t="s">
        <v>175</v>
      </c>
      <c r="D42" s="146" t="s">
        <v>44</v>
      </c>
      <c r="E42" s="146" t="s">
        <v>49</v>
      </c>
      <c r="F42" s="146" t="s">
        <v>176</v>
      </c>
      <c r="G42" s="147">
        <v>20.97</v>
      </c>
      <c r="H42" s="148">
        <v>45474</v>
      </c>
    </row>
    <row r="43" spans="1:8" x14ac:dyDescent="0.2">
      <c r="A43" s="146" t="s">
        <v>177</v>
      </c>
      <c r="B43" s="146" t="s">
        <v>178</v>
      </c>
      <c r="C43" s="146" t="s">
        <v>179</v>
      </c>
      <c r="D43" s="146" t="s">
        <v>44</v>
      </c>
      <c r="E43" s="146" t="s">
        <v>45</v>
      </c>
      <c r="F43" s="146" t="s">
        <v>180</v>
      </c>
      <c r="G43" s="149">
        <v>13.51</v>
      </c>
      <c r="H43" s="148">
        <v>45474</v>
      </c>
    </row>
    <row r="44" spans="1:8" x14ac:dyDescent="0.2">
      <c r="A44" s="146" t="s">
        <v>177</v>
      </c>
      <c r="B44" s="146" t="s">
        <v>181</v>
      </c>
      <c r="C44" s="146" t="s">
        <v>182</v>
      </c>
      <c r="D44" s="146" t="s">
        <v>44</v>
      </c>
      <c r="E44" s="146" t="s">
        <v>49</v>
      </c>
      <c r="F44" s="146" t="s">
        <v>183</v>
      </c>
      <c r="G44" s="147">
        <v>11.97</v>
      </c>
      <c r="H44" s="148">
        <v>45474</v>
      </c>
    </row>
    <row r="45" spans="1:8" x14ac:dyDescent="0.2">
      <c r="A45" s="146" t="s">
        <v>184</v>
      </c>
      <c r="B45" s="146" t="s">
        <v>185</v>
      </c>
      <c r="C45" s="146" t="s">
        <v>186</v>
      </c>
      <c r="D45" s="146" t="s">
        <v>187</v>
      </c>
      <c r="E45" s="146" t="s">
        <v>49</v>
      </c>
      <c r="F45" s="146" t="s">
        <v>188</v>
      </c>
      <c r="G45" s="147">
        <v>7.24</v>
      </c>
      <c r="H45" s="148">
        <v>45474</v>
      </c>
    </row>
    <row r="46" spans="1:8" x14ac:dyDescent="0.2">
      <c r="A46" s="146" t="s">
        <v>184</v>
      </c>
      <c r="B46" s="146" t="s">
        <v>189</v>
      </c>
      <c r="C46" s="146" t="s">
        <v>190</v>
      </c>
      <c r="D46" s="146" t="s">
        <v>187</v>
      </c>
      <c r="E46" s="146" t="s">
        <v>52</v>
      </c>
      <c r="F46" s="146" t="s">
        <v>191</v>
      </c>
      <c r="G46" s="147">
        <v>15.13</v>
      </c>
      <c r="H46" s="148">
        <v>45474</v>
      </c>
    </row>
    <row r="47" spans="1:8" x14ac:dyDescent="0.2">
      <c r="A47" s="146" t="s">
        <v>192</v>
      </c>
      <c r="B47" s="146" t="s">
        <v>193</v>
      </c>
      <c r="C47" s="146" t="s">
        <v>194</v>
      </c>
      <c r="D47" s="146" t="s">
        <v>44</v>
      </c>
      <c r="E47" s="146" t="s">
        <v>45</v>
      </c>
      <c r="F47" s="146" t="s">
        <v>195</v>
      </c>
      <c r="G47" s="147">
        <v>17.5</v>
      </c>
      <c r="H47" s="148">
        <v>45474</v>
      </c>
    </row>
    <row r="48" spans="1:8" x14ac:dyDescent="0.2">
      <c r="A48" s="146" t="s">
        <v>192</v>
      </c>
      <c r="B48" s="146" t="s">
        <v>196</v>
      </c>
      <c r="C48" s="146" t="s">
        <v>197</v>
      </c>
      <c r="D48" s="146" t="s">
        <v>44</v>
      </c>
      <c r="E48" s="146" t="s">
        <v>49</v>
      </c>
      <c r="F48" s="146" t="s">
        <v>198</v>
      </c>
      <c r="G48" s="147">
        <v>25.63</v>
      </c>
      <c r="H48" s="148">
        <v>45474</v>
      </c>
    </row>
    <row r="49" spans="1:8" x14ac:dyDescent="0.2">
      <c r="A49" s="146" t="s">
        <v>199</v>
      </c>
      <c r="B49" s="146" t="s">
        <v>200</v>
      </c>
      <c r="C49" s="146" t="s">
        <v>201</v>
      </c>
      <c r="D49" s="146" t="s">
        <v>44</v>
      </c>
      <c r="E49" s="146" t="s">
        <v>45</v>
      </c>
      <c r="F49" s="146" t="s">
        <v>202</v>
      </c>
      <c r="G49" s="147">
        <v>17.5</v>
      </c>
      <c r="H49" s="148">
        <v>45474</v>
      </c>
    </row>
    <row r="50" spans="1:8" x14ac:dyDescent="0.2">
      <c r="A50" s="146" t="s">
        <v>199</v>
      </c>
      <c r="B50" s="146" t="s">
        <v>203</v>
      </c>
      <c r="C50" s="146" t="s">
        <v>204</v>
      </c>
      <c r="D50" s="146" t="s">
        <v>44</v>
      </c>
      <c r="E50" s="146" t="s">
        <v>49</v>
      </c>
      <c r="F50" s="146" t="s">
        <v>205</v>
      </c>
      <c r="G50" s="147">
        <v>25.63</v>
      </c>
      <c r="H50" s="148">
        <v>45474</v>
      </c>
    </row>
    <row r="51" spans="1:8" x14ac:dyDescent="0.2">
      <c r="A51" s="146" t="s">
        <v>206</v>
      </c>
      <c r="B51" s="146" t="s">
        <v>207</v>
      </c>
      <c r="C51" s="146" t="s">
        <v>208</v>
      </c>
      <c r="D51" s="146" t="s">
        <v>90</v>
      </c>
      <c r="E51" s="146" t="s">
        <v>45</v>
      </c>
      <c r="F51" s="146" t="s">
        <v>209</v>
      </c>
      <c r="G51" s="147">
        <v>1</v>
      </c>
      <c r="H51" s="148">
        <v>45474</v>
      </c>
    </row>
    <row r="52" spans="1:8" x14ac:dyDescent="0.2">
      <c r="A52" s="146" t="s">
        <v>210</v>
      </c>
      <c r="B52" s="146" t="s">
        <v>211</v>
      </c>
      <c r="C52" s="146" t="s">
        <v>212</v>
      </c>
      <c r="D52" s="146" t="s">
        <v>44</v>
      </c>
      <c r="E52" s="146" t="s">
        <v>45</v>
      </c>
      <c r="F52" s="146" t="s">
        <v>213</v>
      </c>
      <c r="G52" s="147">
        <v>8.1300000000000008</v>
      </c>
      <c r="H52" s="148">
        <v>45474</v>
      </c>
    </row>
    <row r="53" spans="1:8" x14ac:dyDescent="0.2">
      <c r="A53" s="146" t="s">
        <v>210</v>
      </c>
      <c r="B53" s="146" t="s">
        <v>214</v>
      </c>
      <c r="C53" s="146" t="s">
        <v>215</v>
      </c>
      <c r="D53" s="146" t="s">
        <v>44</v>
      </c>
      <c r="E53" s="146" t="s">
        <v>49</v>
      </c>
      <c r="F53" s="146" t="s">
        <v>216</v>
      </c>
      <c r="G53" s="147">
        <v>5.95</v>
      </c>
      <c r="H53" s="148">
        <v>45474</v>
      </c>
    </row>
    <row r="54" spans="1:8" x14ac:dyDescent="0.2">
      <c r="A54" s="146" t="s">
        <v>217</v>
      </c>
      <c r="B54" s="146" t="s">
        <v>218</v>
      </c>
      <c r="C54" s="146" t="s">
        <v>219</v>
      </c>
      <c r="D54" s="146" t="s">
        <v>90</v>
      </c>
      <c r="E54" s="146" t="s">
        <v>45</v>
      </c>
      <c r="F54" s="146" t="s">
        <v>220</v>
      </c>
      <c r="G54" s="147">
        <v>1</v>
      </c>
      <c r="H54" s="148">
        <v>45474</v>
      </c>
    </row>
    <row r="55" spans="1:8" x14ac:dyDescent="0.2">
      <c r="A55" s="146" t="s">
        <v>221</v>
      </c>
      <c r="B55" s="146" t="s">
        <v>222</v>
      </c>
      <c r="C55" s="146" t="s">
        <v>223</v>
      </c>
      <c r="D55" s="146" t="s">
        <v>44</v>
      </c>
      <c r="E55" s="146" t="s">
        <v>45</v>
      </c>
      <c r="F55" s="146" t="s">
        <v>224</v>
      </c>
      <c r="G55" s="147">
        <v>4.3499999999999996</v>
      </c>
      <c r="H55" s="148">
        <v>45474</v>
      </c>
    </row>
    <row r="56" spans="1:8" x14ac:dyDescent="0.2">
      <c r="A56" s="146" t="s">
        <v>221</v>
      </c>
      <c r="B56" s="146" t="s">
        <v>225</v>
      </c>
      <c r="C56" s="146" t="s">
        <v>226</v>
      </c>
      <c r="D56" s="146" t="s">
        <v>44</v>
      </c>
      <c r="E56" s="146" t="s">
        <v>113</v>
      </c>
      <c r="F56" s="146" t="s">
        <v>227</v>
      </c>
      <c r="G56" s="147">
        <v>4.6399999999999997</v>
      </c>
      <c r="H56" s="148">
        <v>45474</v>
      </c>
    </row>
    <row r="57" spans="1:8" x14ac:dyDescent="0.2">
      <c r="A57" s="146" t="s">
        <v>221</v>
      </c>
      <c r="B57" s="146" t="s">
        <v>228</v>
      </c>
      <c r="C57" s="146" t="s">
        <v>229</v>
      </c>
      <c r="D57" s="146" t="s">
        <v>44</v>
      </c>
      <c r="E57" s="146" t="s">
        <v>117</v>
      </c>
      <c r="F57" s="146" t="s">
        <v>230</v>
      </c>
      <c r="G57" s="147">
        <v>4.99</v>
      </c>
      <c r="H57" s="148">
        <v>45474</v>
      </c>
    </row>
    <row r="58" spans="1:8" x14ac:dyDescent="0.2">
      <c r="A58" s="146" t="s">
        <v>221</v>
      </c>
      <c r="B58" s="146" t="s">
        <v>231</v>
      </c>
      <c r="C58" s="146" t="s">
        <v>232</v>
      </c>
      <c r="D58" s="146" t="s">
        <v>44</v>
      </c>
      <c r="E58" s="146" t="s">
        <v>121</v>
      </c>
      <c r="F58" s="146" t="s">
        <v>233</v>
      </c>
      <c r="G58" s="147">
        <v>5.61</v>
      </c>
      <c r="H58" s="148">
        <v>45474</v>
      </c>
    </row>
    <row r="59" spans="1:8" x14ac:dyDescent="0.2">
      <c r="A59" s="146" t="s">
        <v>221</v>
      </c>
      <c r="B59" s="146" t="s">
        <v>234</v>
      </c>
      <c r="C59" s="146" t="s">
        <v>235</v>
      </c>
      <c r="D59" s="146" t="s">
        <v>44</v>
      </c>
      <c r="E59" s="146" t="s">
        <v>125</v>
      </c>
      <c r="F59" s="146" t="s">
        <v>236</v>
      </c>
      <c r="G59" s="147">
        <v>6.56</v>
      </c>
      <c r="H59" s="148">
        <v>45474</v>
      </c>
    </row>
    <row r="60" spans="1:8" x14ac:dyDescent="0.2">
      <c r="A60" s="146" t="s">
        <v>221</v>
      </c>
      <c r="B60" s="146" t="s">
        <v>237</v>
      </c>
      <c r="C60" s="146" t="s">
        <v>238</v>
      </c>
      <c r="D60" s="146" t="s">
        <v>44</v>
      </c>
      <c r="E60" s="146" t="s">
        <v>129</v>
      </c>
      <c r="F60" s="146" t="s">
        <v>239</v>
      </c>
      <c r="G60" s="147">
        <v>8.77</v>
      </c>
      <c r="H60" s="148">
        <v>45474</v>
      </c>
    </row>
    <row r="61" spans="1:8" x14ac:dyDescent="0.2">
      <c r="A61" s="146" t="s">
        <v>221</v>
      </c>
      <c r="B61" s="146" t="s">
        <v>240</v>
      </c>
      <c r="C61" s="146" t="s">
        <v>241</v>
      </c>
      <c r="D61" s="146" t="s">
        <v>44</v>
      </c>
      <c r="E61" s="146" t="s">
        <v>49</v>
      </c>
      <c r="F61" s="146" t="s">
        <v>242</v>
      </c>
      <c r="G61" s="147">
        <v>4.29</v>
      </c>
      <c r="H61" s="148">
        <v>45474</v>
      </c>
    </row>
    <row r="62" spans="1:8" x14ac:dyDescent="0.2">
      <c r="A62" s="146" t="s">
        <v>243</v>
      </c>
      <c r="B62" s="146" t="s">
        <v>244</v>
      </c>
      <c r="C62" s="146" t="s">
        <v>245</v>
      </c>
      <c r="D62" s="146" t="s">
        <v>90</v>
      </c>
      <c r="E62" s="146" t="s">
        <v>45</v>
      </c>
      <c r="F62" s="146" t="s">
        <v>246</v>
      </c>
      <c r="G62" s="147">
        <v>1</v>
      </c>
      <c r="H62" s="148">
        <v>45474</v>
      </c>
    </row>
    <row r="63" spans="1:8" x14ac:dyDescent="0.2">
      <c r="A63" s="146" t="s">
        <v>247</v>
      </c>
      <c r="B63" s="146" t="s">
        <v>248</v>
      </c>
      <c r="C63" s="146" t="s">
        <v>249</v>
      </c>
      <c r="D63" s="146" t="s">
        <v>250</v>
      </c>
      <c r="E63" s="146" t="s">
        <v>109</v>
      </c>
      <c r="F63" s="146" t="s">
        <v>251</v>
      </c>
      <c r="G63" s="147">
        <v>214.02</v>
      </c>
      <c r="H63" s="148">
        <v>45474</v>
      </c>
    </row>
    <row r="64" spans="1:8" x14ac:dyDescent="0.2">
      <c r="A64" s="146" t="s">
        <v>247</v>
      </c>
      <c r="B64" s="146" t="s">
        <v>252</v>
      </c>
      <c r="C64" s="146" t="s">
        <v>253</v>
      </c>
      <c r="D64" s="146" t="s">
        <v>250</v>
      </c>
      <c r="E64" s="146" t="s">
        <v>113</v>
      </c>
      <c r="F64" s="146" t="s">
        <v>254</v>
      </c>
      <c r="G64" s="147">
        <v>219.47</v>
      </c>
      <c r="H64" s="148">
        <v>45474</v>
      </c>
    </row>
    <row r="65" spans="1:8" x14ac:dyDescent="0.2">
      <c r="A65" s="146" t="s">
        <v>247</v>
      </c>
      <c r="B65" s="146" t="s">
        <v>255</v>
      </c>
      <c r="C65" s="146" t="s">
        <v>256</v>
      </c>
      <c r="D65" s="146" t="s">
        <v>250</v>
      </c>
      <c r="E65" s="146" t="s">
        <v>117</v>
      </c>
      <c r="F65" s="146" t="s">
        <v>257</v>
      </c>
      <c r="G65" s="147">
        <v>243.97</v>
      </c>
      <c r="H65" s="148">
        <v>45474</v>
      </c>
    </row>
    <row r="66" spans="1:8" x14ac:dyDescent="0.2">
      <c r="A66" s="146" t="s">
        <v>247</v>
      </c>
      <c r="B66" s="146" t="s">
        <v>258</v>
      </c>
      <c r="C66" s="146" t="s">
        <v>259</v>
      </c>
      <c r="D66" s="146" t="s">
        <v>250</v>
      </c>
      <c r="E66" s="146" t="s">
        <v>121</v>
      </c>
      <c r="F66" s="146" t="s">
        <v>260</v>
      </c>
      <c r="G66" s="147">
        <v>255.66</v>
      </c>
      <c r="H66" s="148">
        <v>45474</v>
      </c>
    </row>
    <row r="67" spans="1:8" x14ac:dyDescent="0.2">
      <c r="A67" s="146" t="s">
        <v>247</v>
      </c>
      <c r="B67" s="146" t="s">
        <v>261</v>
      </c>
      <c r="C67" s="146" t="s">
        <v>262</v>
      </c>
      <c r="D67" s="146" t="s">
        <v>250</v>
      </c>
      <c r="E67" s="146" t="s">
        <v>125</v>
      </c>
      <c r="F67" s="146" t="s">
        <v>263</v>
      </c>
      <c r="G67" s="147">
        <v>266.83</v>
      </c>
      <c r="H67" s="148">
        <v>45474</v>
      </c>
    </row>
    <row r="68" spans="1:8" x14ac:dyDescent="0.2">
      <c r="A68" s="146" t="s">
        <v>247</v>
      </c>
      <c r="B68" s="146" t="s">
        <v>264</v>
      </c>
      <c r="C68" s="146" t="s">
        <v>265</v>
      </c>
      <c r="D68" s="146" t="s">
        <v>250</v>
      </c>
      <c r="E68" s="146" t="s">
        <v>129</v>
      </c>
      <c r="F68" s="146" t="s">
        <v>266</v>
      </c>
      <c r="G68" s="147">
        <v>317.27</v>
      </c>
      <c r="H68" s="148">
        <v>45474</v>
      </c>
    </row>
    <row r="69" spans="1:8" x14ac:dyDescent="0.2">
      <c r="A69" s="146" t="s">
        <v>267</v>
      </c>
      <c r="B69" s="146" t="s">
        <v>268</v>
      </c>
      <c r="C69" s="146" t="s">
        <v>269</v>
      </c>
      <c r="D69" s="146" t="s">
        <v>250</v>
      </c>
      <c r="E69" s="146" t="s">
        <v>109</v>
      </c>
      <c r="F69" s="146" t="s">
        <v>270</v>
      </c>
      <c r="G69" s="147">
        <v>89.96</v>
      </c>
      <c r="H69" s="148">
        <v>45474</v>
      </c>
    </row>
    <row r="70" spans="1:8" x14ac:dyDescent="0.2">
      <c r="A70" s="146" t="s">
        <v>267</v>
      </c>
      <c r="B70" s="146" t="s">
        <v>271</v>
      </c>
      <c r="C70" s="146" t="s">
        <v>272</v>
      </c>
      <c r="D70" s="146" t="s">
        <v>250</v>
      </c>
      <c r="E70" s="146" t="s">
        <v>113</v>
      </c>
      <c r="F70" s="146" t="s">
        <v>273</v>
      </c>
      <c r="G70" s="147">
        <v>147.15</v>
      </c>
      <c r="H70" s="148">
        <v>45474</v>
      </c>
    </row>
    <row r="71" spans="1:8" x14ac:dyDescent="0.2">
      <c r="A71" s="146" t="s">
        <v>267</v>
      </c>
      <c r="B71" s="146" t="s">
        <v>274</v>
      </c>
      <c r="C71" s="146" t="s">
        <v>275</v>
      </c>
      <c r="D71" s="146" t="s">
        <v>250</v>
      </c>
      <c r="E71" s="146" t="s">
        <v>117</v>
      </c>
      <c r="F71" s="146" t="s">
        <v>276</v>
      </c>
      <c r="G71" s="147">
        <v>182.27</v>
      </c>
      <c r="H71" s="148">
        <v>45474</v>
      </c>
    </row>
    <row r="72" spans="1:8" x14ac:dyDescent="0.2">
      <c r="A72" s="146" t="s">
        <v>267</v>
      </c>
      <c r="B72" s="146" t="s">
        <v>277</v>
      </c>
      <c r="C72" s="146" t="s">
        <v>278</v>
      </c>
      <c r="D72" s="146" t="s">
        <v>250</v>
      </c>
      <c r="E72" s="146" t="s">
        <v>121</v>
      </c>
      <c r="F72" s="146" t="s">
        <v>279</v>
      </c>
      <c r="G72" s="147">
        <v>225.43</v>
      </c>
      <c r="H72" s="148">
        <v>45474</v>
      </c>
    </row>
    <row r="73" spans="1:8" x14ac:dyDescent="0.2">
      <c r="A73" s="146" t="s">
        <v>267</v>
      </c>
      <c r="B73" s="146" t="s">
        <v>280</v>
      </c>
      <c r="C73" s="146" t="s">
        <v>281</v>
      </c>
      <c r="D73" s="146" t="s">
        <v>250</v>
      </c>
      <c r="E73" s="146" t="s">
        <v>125</v>
      </c>
      <c r="F73" s="146" t="s">
        <v>282</v>
      </c>
      <c r="G73" s="147">
        <v>263.56</v>
      </c>
      <c r="H73" s="148">
        <v>45474</v>
      </c>
    </row>
    <row r="74" spans="1:8" x14ac:dyDescent="0.2">
      <c r="A74" s="146" t="s">
        <v>267</v>
      </c>
      <c r="B74" s="146" t="s">
        <v>283</v>
      </c>
      <c r="C74" s="146" t="s">
        <v>284</v>
      </c>
      <c r="D74" s="146" t="s">
        <v>250</v>
      </c>
      <c r="E74" s="146" t="s">
        <v>129</v>
      </c>
      <c r="F74" s="146" t="s">
        <v>285</v>
      </c>
      <c r="G74" s="147">
        <v>337.99</v>
      </c>
      <c r="H74" s="148">
        <v>45474</v>
      </c>
    </row>
    <row r="75" spans="1:8" x14ac:dyDescent="0.2">
      <c r="A75" s="146" t="s">
        <v>286</v>
      </c>
      <c r="B75" s="146" t="s">
        <v>287</v>
      </c>
      <c r="C75" s="146" t="s">
        <v>288</v>
      </c>
      <c r="D75" s="146" t="s">
        <v>250</v>
      </c>
      <c r="E75" s="146" t="s">
        <v>109</v>
      </c>
      <c r="F75" s="146" t="s">
        <v>289</v>
      </c>
      <c r="G75" s="147">
        <v>97.76</v>
      </c>
      <c r="H75" s="148">
        <v>45474</v>
      </c>
    </row>
    <row r="76" spans="1:8" x14ac:dyDescent="0.2">
      <c r="A76" s="146" t="s">
        <v>286</v>
      </c>
      <c r="B76" s="146" t="s">
        <v>290</v>
      </c>
      <c r="C76" s="146" t="s">
        <v>291</v>
      </c>
      <c r="D76" s="146" t="s">
        <v>250</v>
      </c>
      <c r="E76" s="146" t="s">
        <v>113</v>
      </c>
      <c r="F76" s="146" t="s">
        <v>292</v>
      </c>
      <c r="G76" s="147">
        <v>159.94999999999999</v>
      </c>
      <c r="H76" s="148">
        <v>45474</v>
      </c>
    </row>
    <row r="77" spans="1:8" x14ac:dyDescent="0.2">
      <c r="A77" s="146" t="s">
        <v>286</v>
      </c>
      <c r="B77" s="146" t="s">
        <v>293</v>
      </c>
      <c r="C77" s="146" t="s">
        <v>294</v>
      </c>
      <c r="D77" s="146" t="s">
        <v>250</v>
      </c>
      <c r="E77" s="146" t="s">
        <v>117</v>
      </c>
      <c r="F77" s="146" t="s">
        <v>295</v>
      </c>
      <c r="G77" s="147">
        <v>198.25</v>
      </c>
      <c r="H77" s="148">
        <v>45474</v>
      </c>
    </row>
    <row r="78" spans="1:8" x14ac:dyDescent="0.2">
      <c r="A78" s="146" t="s">
        <v>286</v>
      </c>
      <c r="B78" s="146" t="s">
        <v>296</v>
      </c>
      <c r="C78" s="146" t="s">
        <v>297</v>
      </c>
      <c r="D78" s="146" t="s">
        <v>250</v>
      </c>
      <c r="E78" s="146" t="s">
        <v>121</v>
      </c>
      <c r="F78" s="146" t="s">
        <v>298</v>
      </c>
      <c r="G78" s="147">
        <v>245.18</v>
      </c>
      <c r="H78" s="148">
        <v>45474</v>
      </c>
    </row>
    <row r="79" spans="1:8" x14ac:dyDescent="0.2">
      <c r="A79" s="146" t="s">
        <v>286</v>
      </c>
      <c r="B79" s="146" t="s">
        <v>299</v>
      </c>
      <c r="C79" s="146" t="s">
        <v>300</v>
      </c>
      <c r="D79" s="146" t="s">
        <v>250</v>
      </c>
      <c r="E79" s="146" t="s">
        <v>125</v>
      </c>
      <c r="F79" s="146" t="s">
        <v>301</v>
      </c>
      <c r="G79" s="147">
        <v>286.83</v>
      </c>
      <c r="H79" s="148">
        <v>45474</v>
      </c>
    </row>
    <row r="80" spans="1:8" x14ac:dyDescent="0.2">
      <c r="A80" s="146" t="s">
        <v>286</v>
      </c>
      <c r="B80" s="146" t="s">
        <v>302</v>
      </c>
      <c r="C80" s="146" t="s">
        <v>303</v>
      </c>
      <c r="D80" s="146" t="s">
        <v>250</v>
      </c>
      <c r="E80" s="146" t="s">
        <v>129</v>
      </c>
      <c r="F80" s="146" t="s">
        <v>304</v>
      </c>
      <c r="G80" s="147">
        <v>367.77</v>
      </c>
      <c r="H80" s="148">
        <v>45474</v>
      </c>
    </row>
    <row r="81" spans="1:8" x14ac:dyDescent="0.2">
      <c r="A81" s="146" t="s">
        <v>305</v>
      </c>
      <c r="B81" s="146" t="s">
        <v>306</v>
      </c>
      <c r="C81" s="146" t="s">
        <v>307</v>
      </c>
      <c r="D81" s="146" t="s">
        <v>44</v>
      </c>
      <c r="E81" s="146" t="s">
        <v>45</v>
      </c>
      <c r="F81" s="146" t="s">
        <v>308</v>
      </c>
      <c r="G81" s="147">
        <v>7.59</v>
      </c>
      <c r="H81" s="148">
        <v>45474</v>
      </c>
    </row>
    <row r="82" spans="1:8" x14ac:dyDescent="0.2">
      <c r="A82" s="146" t="s">
        <v>305</v>
      </c>
      <c r="B82" s="146" t="s">
        <v>309</v>
      </c>
      <c r="C82" s="146" t="s">
        <v>310</v>
      </c>
      <c r="D82" s="146" t="s">
        <v>44</v>
      </c>
      <c r="E82" s="146" t="s">
        <v>49</v>
      </c>
      <c r="F82" s="146" t="s">
        <v>311</v>
      </c>
      <c r="G82" s="149">
        <v>5.88</v>
      </c>
      <c r="H82" s="148">
        <v>45474</v>
      </c>
    </row>
    <row r="83" spans="1:8" x14ac:dyDescent="0.2">
      <c r="A83" s="146" t="s">
        <v>312</v>
      </c>
      <c r="B83" s="146" t="s">
        <v>313</v>
      </c>
      <c r="C83" s="146" t="s">
        <v>314</v>
      </c>
      <c r="D83" s="146" t="s">
        <v>250</v>
      </c>
      <c r="E83" s="146" t="s">
        <v>45</v>
      </c>
      <c r="F83" s="146" t="s">
        <v>315</v>
      </c>
      <c r="G83" s="147">
        <v>333.89</v>
      </c>
      <c r="H83" s="148">
        <v>45474</v>
      </c>
    </row>
    <row r="84" spans="1:8" x14ac:dyDescent="0.2">
      <c r="A84" s="146" t="s">
        <v>312</v>
      </c>
      <c r="B84" s="146" t="s">
        <v>316</v>
      </c>
      <c r="C84" s="146" t="s">
        <v>317</v>
      </c>
      <c r="D84" s="146" t="s">
        <v>250</v>
      </c>
      <c r="E84" s="146" t="s">
        <v>49</v>
      </c>
      <c r="F84" s="146" t="s">
        <v>318</v>
      </c>
      <c r="G84" s="147">
        <v>234.72</v>
      </c>
      <c r="H84" s="148">
        <v>45474</v>
      </c>
    </row>
    <row r="85" spans="1:8" x14ac:dyDescent="0.2">
      <c r="A85" s="146" t="s">
        <v>319</v>
      </c>
      <c r="B85" s="146" t="s">
        <v>320</v>
      </c>
      <c r="C85" s="146" t="s">
        <v>321</v>
      </c>
      <c r="D85" s="146" t="s">
        <v>90</v>
      </c>
      <c r="E85" s="146" t="s">
        <v>45</v>
      </c>
      <c r="F85" s="146" t="s">
        <v>322</v>
      </c>
      <c r="G85" s="147">
        <v>1</v>
      </c>
      <c r="H85" s="148">
        <v>45474</v>
      </c>
    </row>
    <row r="86" spans="1:8" x14ac:dyDescent="0.2">
      <c r="A86" s="146" t="s">
        <v>319</v>
      </c>
      <c r="B86" s="146" t="s">
        <v>323</v>
      </c>
      <c r="C86" s="146" t="s">
        <v>324</v>
      </c>
      <c r="D86" s="146" t="s">
        <v>90</v>
      </c>
      <c r="E86" s="146" t="s">
        <v>49</v>
      </c>
      <c r="F86" s="146" t="s">
        <v>325</v>
      </c>
      <c r="G86" s="147">
        <v>1</v>
      </c>
      <c r="H86" s="148">
        <v>45474</v>
      </c>
    </row>
    <row r="87" spans="1:8" x14ac:dyDescent="0.2">
      <c r="A87" s="146" t="s">
        <v>326</v>
      </c>
      <c r="B87" s="146" t="s">
        <v>327</v>
      </c>
      <c r="C87" s="146" t="s">
        <v>328</v>
      </c>
      <c r="D87" s="146" t="s">
        <v>90</v>
      </c>
      <c r="E87" s="146" t="s">
        <v>45</v>
      </c>
      <c r="F87" s="146" t="s">
        <v>329</v>
      </c>
      <c r="G87" s="147">
        <v>1</v>
      </c>
      <c r="H87" s="148">
        <v>45474</v>
      </c>
    </row>
    <row r="88" spans="1:8" x14ac:dyDescent="0.2">
      <c r="A88" s="146" t="s">
        <v>331</v>
      </c>
      <c r="B88" s="146" t="s">
        <v>332</v>
      </c>
      <c r="C88" s="146" t="s">
        <v>333</v>
      </c>
      <c r="D88" s="146" t="s">
        <v>44</v>
      </c>
      <c r="E88" s="146" t="s">
        <v>109</v>
      </c>
      <c r="F88" s="146" t="s">
        <v>334</v>
      </c>
      <c r="G88" s="147">
        <v>4.3499999999999996</v>
      </c>
      <c r="H88" s="148">
        <v>45474</v>
      </c>
    </row>
    <row r="89" spans="1:8" x14ac:dyDescent="0.2">
      <c r="A89" s="146" t="s">
        <v>331</v>
      </c>
      <c r="B89" s="146" t="s">
        <v>335</v>
      </c>
      <c r="C89" s="146" t="s">
        <v>336</v>
      </c>
      <c r="D89" s="146" t="s">
        <v>44</v>
      </c>
      <c r="E89" s="146" t="s">
        <v>113</v>
      </c>
      <c r="F89" s="146" t="s">
        <v>337</v>
      </c>
      <c r="G89" s="147">
        <v>4.6399999999999997</v>
      </c>
      <c r="H89" s="148">
        <v>45474</v>
      </c>
    </row>
    <row r="90" spans="1:8" x14ac:dyDescent="0.2">
      <c r="A90" s="146" t="s">
        <v>331</v>
      </c>
      <c r="B90" s="146" t="s">
        <v>338</v>
      </c>
      <c r="C90" s="146" t="s">
        <v>339</v>
      </c>
      <c r="D90" s="146" t="s">
        <v>44</v>
      </c>
      <c r="E90" s="146" t="s">
        <v>117</v>
      </c>
      <c r="F90" s="146" t="s">
        <v>340</v>
      </c>
      <c r="G90" s="147">
        <v>4.99</v>
      </c>
      <c r="H90" s="148">
        <v>45474</v>
      </c>
    </row>
    <row r="91" spans="1:8" x14ac:dyDescent="0.2">
      <c r="A91" s="146" t="s">
        <v>331</v>
      </c>
      <c r="B91" s="146" t="s">
        <v>341</v>
      </c>
      <c r="C91" s="146" t="s">
        <v>342</v>
      </c>
      <c r="D91" s="146" t="s">
        <v>44</v>
      </c>
      <c r="E91" s="146" t="s">
        <v>121</v>
      </c>
      <c r="F91" s="146" t="s">
        <v>343</v>
      </c>
      <c r="G91" s="147">
        <v>5.61</v>
      </c>
      <c r="H91" s="148">
        <v>45474</v>
      </c>
    </row>
    <row r="92" spans="1:8" x14ac:dyDescent="0.2">
      <c r="A92" s="146" t="s">
        <v>331</v>
      </c>
      <c r="B92" s="146" t="s">
        <v>344</v>
      </c>
      <c r="C92" s="146" t="s">
        <v>345</v>
      </c>
      <c r="D92" s="146" t="s">
        <v>44</v>
      </c>
      <c r="E92" s="146" t="s">
        <v>125</v>
      </c>
      <c r="F92" s="146" t="s">
        <v>346</v>
      </c>
      <c r="G92" s="147">
        <v>6.56</v>
      </c>
      <c r="H92" s="148">
        <v>45474</v>
      </c>
    </row>
    <row r="93" spans="1:8" x14ac:dyDescent="0.2">
      <c r="A93" s="146" t="s">
        <v>331</v>
      </c>
      <c r="B93" s="146" t="s">
        <v>347</v>
      </c>
      <c r="C93" s="146" t="s">
        <v>348</v>
      </c>
      <c r="D93" s="146" t="s">
        <v>44</v>
      </c>
      <c r="E93" s="146" t="s">
        <v>129</v>
      </c>
      <c r="F93" s="146" t="s">
        <v>349</v>
      </c>
      <c r="G93" s="147">
        <v>8.77</v>
      </c>
      <c r="H93" s="148">
        <v>45474</v>
      </c>
    </row>
    <row r="94" spans="1:8" x14ac:dyDescent="0.2">
      <c r="A94" s="146" t="s">
        <v>331</v>
      </c>
      <c r="B94" s="146" t="s">
        <v>350</v>
      </c>
      <c r="C94" s="146" t="s">
        <v>351</v>
      </c>
      <c r="D94" s="146" t="s">
        <v>44</v>
      </c>
      <c r="E94" s="146" t="s">
        <v>352</v>
      </c>
      <c r="F94" s="146" t="s">
        <v>353</v>
      </c>
      <c r="G94" s="147">
        <v>12.94</v>
      </c>
      <c r="H94" s="148">
        <v>45474</v>
      </c>
    </row>
    <row r="95" spans="1:8" x14ac:dyDescent="0.2">
      <c r="A95" s="146" t="s">
        <v>331</v>
      </c>
      <c r="B95" s="146" t="s">
        <v>354</v>
      </c>
      <c r="C95" s="146" t="s">
        <v>355</v>
      </c>
      <c r="D95" s="146" t="s">
        <v>44</v>
      </c>
      <c r="E95" s="146" t="s">
        <v>49</v>
      </c>
      <c r="F95" s="146" t="s">
        <v>356</v>
      </c>
      <c r="G95" s="147">
        <v>4.09</v>
      </c>
      <c r="H95" s="148">
        <v>45474</v>
      </c>
    </row>
    <row r="96" spans="1:8" x14ac:dyDescent="0.2">
      <c r="A96" s="146" t="s">
        <v>331</v>
      </c>
      <c r="B96" s="146" t="s">
        <v>357</v>
      </c>
      <c r="C96" s="146" t="s">
        <v>358</v>
      </c>
      <c r="D96" s="146" t="s">
        <v>44</v>
      </c>
      <c r="E96" s="146" t="s">
        <v>52</v>
      </c>
      <c r="F96" s="146" t="s">
        <v>359</v>
      </c>
      <c r="G96" s="147">
        <v>7.24</v>
      </c>
      <c r="H96" s="148">
        <v>45474</v>
      </c>
    </row>
    <row r="97" spans="1:8" x14ac:dyDescent="0.2">
      <c r="A97" s="146" t="s">
        <v>360</v>
      </c>
      <c r="B97" s="146" t="s">
        <v>361</v>
      </c>
      <c r="C97" s="146" t="s">
        <v>362</v>
      </c>
      <c r="D97" s="146" t="s">
        <v>44</v>
      </c>
      <c r="E97" s="146" t="s">
        <v>45</v>
      </c>
      <c r="F97" s="146" t="s">
        <v>363</v>
      </c>
      <c r="G97" s="147">
        <v>7.71</v>
      </c>
      <c r="H97" s="148">
        <v>45474</v>
      </c>
    </row>
    <row r="98" spans="1:8" x14ac:dyDescent="0.2">
      <c r="A98" s="146" t="s">
        <v>360</v>
      </c>
      <c r="B98" s="146" t="s">
        <v>364</v>
      </c>
      <c r="C98" s="146" t="s">
        <v>365</v>
      </c>
      <c r="D98" s="146" t="s">
        <v>44</v>
      </c>
      <c r="E98" s="146" t="s">
        <v>109</v>
      </c>
      <c r="F98" s="146" t="s">
        <v>366</v>
      </c>
      <c r="G98" s="147">
        <v>4.97</v>
      </c>
      <c r="H98" s="148">
        <v>45474</v>
      </c>
    </row>
    <row r="99" spans="1:8" x14ac:dyDescent="0.2">
      <c r="A99" s="146" t="s">
        <v>360</v>
      </c>
      <c r="B99" s="146" t="s">
        <v>367</v>
      </c>
      <c r="C99" s="146" t="s">
        <v>368</v>
      </c>
      <c r="D99" s="146" t="s">
        <v>44</v>
      </c>
      <c r="E99" s="146" t="s">
        <v>113</v>
      </c>
      <c r="F99" s="146" t="s">
        <v>369</v>
      </c>
      <c r="G99" s="147">
        <v>5.29</v>
      </c>
      <c r="H99" s="148">
        <v>45474</v>
      </c>
    </row>
    <row r="100" spans="1:8" x14ac:dyDescent="0.2">
      <c r="A100" s="146" t="s">
        <v>360</v>
      </c>
      <c r="B100" s="146" t="s">
        <v>370</v>
      </c>
      <c r="C100" s="146" t="s">
        <v>371</v>
      </c>
      <c r="D100" s="146" t="s">
        <v>44</v>
      </c>
      <c r="E100" s="146" t="s">
        <v>117</v>
      </c>
      <c r="F100" s="146" t="s">
        <v>372</v>
      </c>
      <c r="G100" s="147">
        <v>5.78</v>
      </c>
      <c r="H100" s="148">
        <v>45474</v>
      </c>
    </row>
    <row r="101" spans="1:8" x14ac:dyDescent="0.2">
      <c r="A101" s="146" t="s">
        <v>360</v>
      </c>
      <c r="B101" s="146" t="s">
        <v>373</v>
      </c>
      <c r="C101" s="146" t="s">
        <v>374</v>
      </c>
      <c r="D101" s="146" t="s">
        <v>44</v>
      </c>
      <c r="E101" s="146" t="s">
        <v>121</v>
      </c>
      <c r="F101" s="146" t="s">
        <v>375</v>
      </c>
      <c r="G101" s="147">
        <v>6.4</v>
      </c>
      <c r="H101" s="148">
        <v>45474</v>
      </c>
    </row>
    <row r="102" spans="1:8" x14ac:dyDescent="0.2">
      <c r="A102" s="146" t="s">
        <v>360</v>
      </c>
      <c r="B102" s="146" t="s">
        <v>376</v>
      </c>
      <c r="C102" s="146" t="s">
        <v>377</v>
      </c>
      <c r="D102" s="146" t="s">
        <v>44</v>
      </c>
      <c r="E102" s="146" t="s">
        <v>125</v>
      </c>
      <c r="F102" s="146" t="s">
        <v>378</v>
      </c>
      <c r="G102" s="147">
        <v>7.4</v>
      </c>
      <c r="H102" s="148">
        <v>45474</v>
      </c>
    </row>
    <row r="103" spans="1:8" x14ac:dyDescent="0.2">
      <c r="A103" s="146" t="s">
        <v>360</v>
      </c>
      <c r="B103" s="146" t="s">
        <v>379</v>
      </c>
      <c r="C103" s="146" t="s">
        <v>380</v>
      </c>
      <c r="D103" s="146" t="s">
        <v>44</v>
      </c>
      <c r="E103" s="146" t="s">
        <v>129</v>
      </c>
      <c r="F103" s="146" t="s">
        <v>381</v>
      </c>
      <c r="G103" s="147">
        <v>9.26</v>
      </c>
      <c r="H103" s="148">
        <v>45474</v>
      </c>
    </row>
    <row r="104" spans="1:8" x14ac:dyDescent="0.2">
      <c r="A104" s="146" t="s">
        <v>360</v>
      </c>
      <c r="B104" s="146" t="s">
        <v>382</v>
      </c>
      <c r="C104" s="146" t="s">
        <v>383</v>
      </c>
      <c r="D104" s="146" t="s">
        <v>44</v>
      </c>
      <c r="E104" s="146" t="s">
        <v>352</v>
      </c>
      <c r="F104" s="146" t="s">
        <v>384</v>
      </c>
      <c r="G104" s="147">
        <v>12.94</v>
      </c>
      <c r="H104" s="148">
        <v>45474</v>
      </c>
    </row>
    <row r="105" spans="1:8" x14ac:dyDescent="0.2">
      <c r="A105" s="146" t="s">
        <v>360</v>
      </c>
      <c r="B105" s="146" t="s">
        <v>385</v>
      </c>
      <c r="C105" s="146" t="s">
        <v>386</v>
      </c>
      <c r="D105" s="146" t="s">
        <v>44</v>
      </c>
      <c r="E105" s="146" t="s">
        <v>49</v>
      </c>
      <c r="F105" s="146" t="s">
        <v>387</v>
      </c>
      <c r="G105" s="147">
        <v>4.88</v>
      </c>
      <c r="H105" s="148">
        <v>45474</v>
      </c>
    </row>
    <row r="106" spans="1:8" x14ac:dyDescent="0.2">
      <c r="A106" s="146" t="s">
        <v>360</v>
      </c>
      <c r="B106" s="146" t="s">
        <v>388</v>
      </c>
      <c r="C106" s="146" t="s">
        <v>389</v>
      </c>
      <c r="D106" s="146" t="s">
        <v>44</v>
      </c>
      <c r="E106" s="146" t="s">
        <v>52</v>
      </c>
      <c r="F106" s="146" t="s">
        <v>390</v>
      </c>
      <c r="G106" s="147">
        <v>7.72</v>
      </c>
      <c r="H106" s="148">
        <v>45474</v>
      </c>
    </row>
    <row r="107" spans="1:8" x14ac:dyDescent="0.2">
      <c r="A107" s="146" t="s">
        <v>391</v>
      </c>
      <c r="B107" s="146" t="s">
        <v>392</v>
      </c>
      <c r="C107" s="146" t="s">
        <v>393</v>
      </c>
      <c r="D107" s="146" t="s">
        <v>187</v>
      </c>
      <c r="E107" s="146" t="s">
        <v>49</v>
      </c>
      <c r="F107" s="146" t="s">
        <v>394</v>
      </c>
      <c r="G107" s="147">
        <v>15.13</v>
      </c>
      <c r="H107" s="148">
        <v>45474</v>
      </c>
    </row>
    <row r="108" spans="1:8" x14ac:dyDescent="0.2">
      <c r="A108" s="146" t="s">
        <v>396</v>
      </c>
      <c r="B108" s="146" t="s">
        <v>397</v>
      </c>
      <c r="C108" s="146" t="s">
        <v>398</v>
      </c>
      <c r="D108" s="146" t="s">
        <v>187</v>
      </c>
      <c r="E108" s="146" t="s">
        <v>45</v>
      </c>
      <c r="F108" s="146" t="s">
        <v>395</v>
      </c>
      <c r="G108" s="147">
        <v>14.04</v>
      </c>
      <c r="H108" s="148">
        <v>45474</v>
      </c>
    </row>
    <row r="109" spans="1:8" x14ac:dyDescent="0.2">
      <c r="A109" s="146" t="s">
        <v>399</v>
      </c>
      <c r="B109" s="146" t="s">
        <v>400</v>
      </c>
      <c r="C109" s="146" t="s">
        <v>401</v>
      </c>
      <c r="D109" s="146" t="s">
        <v>187</v>
      </c>
      <c r="E109" s="146" t="s">
        <v>45</v>
      </c>
      <c r="F109" s="146" t="s">
        <v>402</v>
      </c>
      <c r="G109" s="147">
        <v>25.93</v>
      </c>
      <c r="H109" s="148">
        <v>45474</v>
      </c>
    </row>
    <row r="110" spans="1:8" x14ac:dyDescent="0.2">
      <c r="A110" s="146" t="s">
        <v>403</v>
      </c>
      <c r="B110" s="146" t="s">
        <v>404</v>
      </c>
      <c r="C110" s="146" t="s">
        <v>405</v>
      </c>
      <c r="D110" s="146" t="s">
        <v>187</v>
      </c>
      <c r="E110" s="146" t="s">
        <v>45</v>
      </c>
      <c r="F110" s="146" t="s">
        <v>406</v>
      </c>
      <c r="G110" s="147">
        <v>35.33</v>
      </c>
      <c r="H110" s="148">
        <v>45474</v>
      </c>
    </row>
    <row r="111" spans="1:8" x14ac:dyDescent="0.2">
      <c r="A111" s="146" t="s">
        <v>407</v>
      </c>
      <c r="B111" s="146" t="s">
        <v>408</v>
      </c>
      <c r="C111" s="146" t="s">
        <v>409</v>
      </c>
      <c r="D111" s="146" t="s">
        <v>90</v>
      </c>
      <c r="E111" s="146" t="s">
        <v>45</v>
      </c>
      <c r="F111" s="146" t="s">
        <v>410</v>
      </c>
      <c r="G111" s="147">
        <v>1</v>
      </c>
      <c r="H111" s="148">
        <v>45474</v>
      </c>
    </row>
    <row r="112" spans="1:8" x14ac:dyDescent="0.2">
      <c r="A112" s="146" t="s">
        <v>411</v>
      </c>
      <c r="B112" s="146" t="s">
        <v>412</v>
      </c>
      <c r="C112" s="146" t="s">
        <v>413</v>
      </c>
      <c r="D112" s="146" t="s">
        <v>187</v>
      </c>
      <c r="E112" s="146" t="s">
        <v>45</v>
      </c>
      <c r="F112" s="146" t="s">
        <v>414</v>
      </c>
      <c r="G112" s="147">
        <v>14.67</v>
      </c>
      <c r="H112" s="148">
        <v>45474</v>
      </c>
    </row>
  </sheetData>
  <sheetProtection sheet="1" selectLockedCells="1" selectUnlockedCells="1"/>
  <autoFilter ref="A1:H112" xr:uid="{305E2E06-C38C-45FA-A009-A0D84A9AB8A9}"/>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I3" sqref="I3"/>
    </sheetView>
  </sheetViews>
  <sheetFormatPr defaultRowHeight="12.75" x14ac:dyDescent="0.2"/>
  <cols>
    <col min="1" max="1" width="25" style="15" customWidth="1"/>
    <col min="2" max="2" width="12.85546875" style="15" customWidth="1"/>
    <col min="3" max="3" width="11.28515625" style="15" customWidth="1"/>
    <col min="4" max="4" width="23.85546875" style="15" customWidth="1"/>
    <col min="5" max="5" width="16.28515625" style="15" customWidth="1"/>
    <col min="6" max="6" width="19.85546875" style="15" customWidth="1"/>
    <col min="7" max="7" width="16.140625" style="15" customWidth="1"/>
    <col min="8" max="16384" width="9.140625" style="15"/>
  </cols>
  <sheetData>
    <row r="1" spans="1:7" s="3" customFormat="1" x14ac:dyDescent="0.2">
      <c r="A1" s="177" t="s">
        <v>415</v>
      </c>
      <c r="B1" s="177"/>
      <c r="C1" s="177"/>
      <c r="D1" s="177"/>
      <c r="E1" s="177"/>
      <c r="F1" s="177"/>
      <c r="G1" s="177"/>
    </row>
    <row r="2" spans="1:7" s="3" customFormat="1" x14ac:dyDescent="0.2">
      <c r="A2" s="177"/>
      <c r="B2" s="177"/>
      <c r="C2" s="177"/>
      <c r="D2" s="177"/>
      <c r="E2" s="177"/>
      <c r="F2" s="177"/>
      <c r="G2" s="177"/>
    </row>
    <row r="3" spans="1:7" s="3" customFormat="1" x14ac:dyDescent="0.2">
      <c r="A3" s="177"/>
      <c r="B3" s="177"/>
      <c r="C3" s="177"/>
      <c r="D3" s="177"/>
      <c r="E3" s="177"/>
      <c r="F3" s="177"/>
      <c r="G3" s="177"/>
    </row>
    <row r="4" spans="1:7" s="5" customFormat="1" ht="12.75" customHeight="1" x14ac:dyDescent="0.2">
      <c r="A4" s="177"/>
      <c r="B4" s="177"/>
      <c r="C4" s="177"/>
      <c r="D4" s="177"/>
      <c r="E4" s="177"/>
      <c r="F4" s="177"/>
      <c r="G4" s="177"/>
    </row>
    <row r="5" spans="1:7" s="5" customFormat="1" ht="13.5" thickBot="1" x14ac:dyDescent="0.25">
      <c r="B5" s="7"/>
      <c r="C5" s="8"/>
      <c r="D5" s="8"/>
    </row>
    <row r="6" spans="1:7" s="34" customFormat="1" ht="13.5" thickBot="1" x14ac:dyDescent="0.25">
      <c r="A6" s="32" t="s">
        <v>416</v>
      </c>
      <c r="B6" s="33" t="s">
        <v>417</v>
      </c>
      <c r="C6" s="33" t="s">
        <v>418</v>
      </c>
      <c r="D6" s="21" t="s">
        <v>419</v>
      </c>
      <c r="E6" s="20" t="s">
        <v>420</v>
      </c>
      <c r="F6" s="21" t="s">
        <v>421</v>
      </c>
      <c r="G6" s="25" t="s">
        <v>422</v>
      </c>
    </row>
    <row r="7" spans="1:7" x14ac:dyDescent="0.2">
      <c r="A7" s="115"/>
      <c r="B7" s="116"/>
      <c r="C7" s="116"/>
      <c r="D7" s="117"/>
      <c r="E7" s="117"/>
      <c r="F7" s="118"/>
      <c r="G7" s="119">
        <f>E7-F7</f>
        <v>0</v>
      </c>
    </row>
    <row r="8" spans="1:7" x14ac:dyDescent="0.2">
      <c r="A8" s="26"/>
      <c r="B8" s="23"/>
      <c r="C8" s="23"/>
      <c r="D8" s="24"/>
      <c r="E8" s="24"/>
      <c r="F8" s="22"/>
      <c r="G8" s="27">
        <f t="shared" ref="G8:G16" si="0">E8-F8</f>
        <v>0</v>
      </c>
    </row>
    <row r="9" spans="1:7" x14ac:dyDescent="0.2">
      <c r="A9" s="26"/>
      <c r="B9" s="23"/>
      <c r="C9" s="23"/>
      <c r="D9" s="24"/>
      <c r="E9" s="24"/>
      <c r="F9" s="22"/>
      <c r="G9" s="27">
        <f t="shared" si="0"/>
        <v>0</v>
      </c>
    </row>
    <row r="10" spans="1:7" x14ac:dyDescent="0.2">
      <c r="A10" s="26"/>
      <c r="B10" s="23"/>
      <c r="C10" s="23"/>
      <c r="D10" s="24"/>
      <c r="E10" s="24"/>
      <c r="F10" s="22"/>
      <c r="G10" s="27">
        <f t="shared" si="0"/>
        <v>0</v>
      </c>
    </row>
    <row r="11" spans="1:7" x14ac:dyDescent="0.2">
      <c r="A11" s="26"/>
      <c r="B11" s="23"/>
      <c r="C11" s="23"/>
      <c r="D11" s="24"/>
      <c r="E11" s="24"/>
      <c r="F11" s="22"/>
      <c r="G11" s="27">
        <f t="shared" si="0"/>
        <v>0</v>
      </c>
    </row>
    <row r="12" spans="1:7" x14ac:dyDescent="0.2">
      <c r="A12" s="26"/>
      <c r="B12" s="23"/>
      <c r="C12" s="23"/>
      <c r="D12" s="24"/>
      <c r="E12" s="24"/>
      <c r="F12" s="22"/>
      <c r="G12" s="27">
        <f t="shared" si="0"/>
        <v>0</v>
      </c>
    </row>
    <row r="13" spans="1:7" x14ac:dyDescent="0.2">
      <c r="A13" s="26"/>
      <c r="B13" s="23"/>
      <c r="C13" s="23"/>
      <c r="D13" s="24"/>
      <c r="E13" s="24"/>
      <c r="F13" s="22"/>
      <c r="G13" s="27">
        <f t="shared" si="0"/>
        <v>0</v>
      </c>
    </row>
    <row r="14" spans="1:7" x14ac:dyDescent="0.2">
      <c r="A14" s="26"/>
      <c r="B14" s="23"/>
      <c r="C14" s="23"/>
      <c r="D14" s="24"/>
      <c r="E14" s="24"/>
      <c r="F14" s="22"/>
      <c r="G14" s="27">
        <f t="shared" si="0"/>
        <v>0</v>
      </c>
    </row>
    <row r="15" spans="1:7" x14ac:dyDescent="0.2">
      <c r="A15" s="26"/>
      <c r="B15" s="23"/>
      <c r="C15" s="23"/>
      <c r="D15" s="24"/>
      <c r="E15" s="24"/>
      <c r="F15" s="22"/>
      <c r="G15" s="27">
        <f t="shared" si="0"/>
        <v>0</v>
      </c>
    </row>
    <row r="16" spans="1:7" ht="13.5" thickBot="1" x14ac:dyDescent="0.25">
      <c r="A16" s="28"/>
      <c r="B16" s="29"/>
      <c r="C16" s="29"/>
      <c r="D16" s="30"/>
      <c r="E16" s="30"/>
      <c r="F16" s="31"/>
      <c r="G16" s="120">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2:C31"/>
  <sheetViews>
    <sheetView workbookViewId="0">
      <selection sqref="A1:XFD1048576"/>
    </sheetView>
  </sheetViews>
  <sheetFormatPr defaultRowHeight="12.75" x14ac:dyDescent="0.2"/>
  <cols>
    <col min="1" max="1" width="45.140625" customWidth="1"/>
    <col min="2" max="2" width="37.5703125" customWidth="1"/>
    <col min="3" max="3" width="40.28515625" customWidth="1"/>
  </cols>
  <sheetData>
    <row r="2" spans="1:3" x14ac:dyDescent="0.2">
      <c r="A2" t="s">
        <v>41</v>
      </c>
      <c r="B2" s="15" t="s">
        <v>423</v>
      </c>
      <c r="C2">
        <v>1</v>
      </c>
    </row>
    <row r="3" spans="1:3" x14ac:dyDescent="0.2">
      <c r="A3" t="s">
        <v>53</v>
      </c>
      <c r="B3" t="s">
        <v>424</v>
      </c>
      <c r="C3">
        <v>2</v>
      </c>
    </row>
    <row r="4" spans="1:3" x14ac:dyDescent="0.2">
      <c r="A4" t="s">
        <v>61</v>
      </c>
      <c r="B4" s="15" t="s">
        <v>425</v>
      </c>
      <c r="C4">
        <v>3</v>
      </c>
    </row>
    <row r="5" spans="1:3" x14ac:dyDescent="0.2">
      <c r="A5" t="s">
        <v>69</v>
      </c>
      <c r="B5" s="15" t="s">
        <v>426</v>
      </c>
      <c r="C5">
        <v>4</v>
      </c>
    </row>
    <row r="6" spans="1:3" x14ac:dyDescent="0.2">
      <c r="A6" t="s">
        <v>75</v>
      </c>
      <c r="B6" s="15" t="s">
        <v>427</v>
      </c>
      <c r="C6">
        <v>5</v>
      </c>
    </row>
    <row r="7" spans="1:3" x14ac:dyDescent="0.2">
      <c r="A7" t="s">
        <v>83</v>
      </c>
      <c r="B7" s="15" t="s">
        <v>428</v>
      </c>
      <c r="C7">
        <v>6</v>
      </c>
    </row>
    <row r="8" spans="1:3" x14ac:dyDescent="0.2">
      <c r="A8" t="s">
        <v>92</v>
      </c>
      <c r="C8">
        <v>7</v>
      </c>
    </row>
    <row r="9" spans="1:3" x14ac:dyDescent="0.2">
      <c r="A9" t="s">
        <v>99</v>
      </c>
    </row>
    <row r="10" spans="1:3" x14ac:dyDescent="0.2">
      <c r="A10" t="s">
        <v>106</v>
      </c>
    </row>
    <row r="11" spans="1:3" x14ac:dyDescent="0.2">
      <c r="A11" t="s">
        <v>137</v>
      </c>
    </row>
    <row r="12" spans="1:3" x14ac:dyDescent="0.2">
      <c r="A12" t="s">
        <v>146</v>
      </c>
    </row>
    <row r="13" spans="1:3" x14ac:dyDescent="0.2">
      <c r="A13" t="s">
        <v>156</v>
      </c>
    </row>
    <row r="14" spans="1:3" x14ac:dyDescent="0.2">
      <c r="A14" t="s">
        <v>170</v>
      </c>
    </row>
    <row r="15" spans="1:3" x14ac:dyDescent="0.2">
      <c r="A15" t="s">
        <v>177</v>
      </c>
    </row>
    <row r="16" spans="1:3" x14ac:dyDescent="0.2">
      <c r="A16" t="s">
        <v>192</v>
      </c>
    </row>
    <row r="17" spans="1:1" x14ac:dyDescent="0.2">
      <c r="A17" t="s">
        <v>199</v>
      </c>
    </row>
    <row r="18" spans="1:1" x14ac:dyDescent="0.2">
      <c r="A18" t="s">
        <v>210</v>
      </c>
    </row>
    <row r="19" spans="1:1" x14ac:dyDescent="0.2">
      <c r="A19" t="s">
        <v>221</v>
      </c>
    </row>
    <row r="20" spans="1:1" x14ac:dyDescent="0.2">
      <c r="A20" t="s">
        <v>247</v>
      </c>
    </row>
    <row r="21" spans="1:1" x14ac:dyDescent="0.2">
      <c r="A21" t="s">
        <v>267</v>
      </c>
    </row>
    <row r="22" spans="1:1" x14ac:dyDescent="0.2">
      <c r="A22" t="s">
        <v>286</v>
      </c>
    </row>
    <row r="23" spans="1:1" x14ac:dyDescent="0.2">
      <c r="A23" t="s">
        <v>305</v>
      </c>
    </row>
    <row r="24" spans="1:1" x14ac:dyDescent="0.2">
      <c r="A24" s="15" t="s">
        <v>312</v>
      </c>
    </row>
    <row r="25" spans="1:1" x14ac:dyDescent="0.2">
      <c r="A25" t="s">
        <v>330</v>
      </c>
    </row>
    <row r="26" spans="1:1" x14ac:dyDescent="0.2">
      <c r="A26" t="s">
        <v>331</v>
      </c>
    </row>
    <row r="27" spans="1:1" x14ac:dyDescent="0.2">
      <c r="A27" t="s">
        <v>360</v>
      </c>
    </row>
    <row r="28" spans="1:1" x14ac:dyDescent="0.2">
      <c r="A28" t="s">
        <v>396</v>
      </c>
    </row>
    <row r="29" spans="1:1" x14ac:dyDescent="0.2">
      <c r="A29" t="s">
        <v>399</v>
      </c>
    </row>
    <row r="30" spans="1:1" x14ac:dyDescent="0.2">
      <c r="A30" t="s">
        <v>403</v>
      </c>
    </row>
    <row r="31" spans="1:1" x14ac:dyDescent="0.2">
      <c r="A31" t="s">
        <v>391</v>
      </c>
    </row>
  </sheetData>
  <sheetProtection sheet="1" selectLockedCells="1" selectUnlockedCells="1"/>
  <sortState xmlns:xlrd2="http://schemas.microsoft.com/office/spreadsheetml/2017/richdata2" ref="A2:A30">
    <sortCondition ref="A2:A30"/>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456A-F8FC-4631-99C7-66A936A21DAE}">
  <sheetPr codeName="Sheet3"/>
  <dimension ref="A1:C23"/>
  <sheetViews>
    <sheetView topLeftCell="A5" workbookViewId="0">
      <selection activeCell="C8" sqref="C8"/>
    </sheetView>
  </sheetViews>
  <sheetFormatPr defaultRowHeight="12.75" x14ac:dyDescent="0.2"/>
  <cols>
    <col min="1" max="1" width="30.140625" style="96" customWidth="1"/>
    <col min="2" max="2" width="115.7109375" style="99" customWidth="1"/>
    <col min="3" max="3" width="57.42578125" style="104" customWidth="1"/>
    <col min="4" max="4" width="33" customWidth="1"/>
  </cols>
  <sheetData>
    <row r="1" spans="1:3" s="102" customFormat="1" ht="32.25" customHeight="1" x14ac:dyDescent="0.2">
      <c r="A1" s="121" t="s">
        <v>33</v>
      </c>
      <c r="B1" s="122" t="s">
        <v>429</v>
      </c>
      <c r="C1" s="122" t="s">
        <v>454</v>
      </c>
    </row>
    <row r="2" spans="1:3" ht="63.75" x14ac:dyDescent="0.2">
      <c r="A2" s="96" t="s">
        <v>41</v>
      </c>
      <c r="B2" s="98" t="s">
        <v>430</v>
      </c>
    </row>
    <row r="3" spans="1:3" ht="102" x14ac:dyDescent="0.2">
      <c r="A3" s="97" t="s">
        <v>453</v>
      </c>
      <c r="B3" s="99" t="s">
        <v>444</v>
      </c>
    </row>
    <row r="4" spans="1:3" ht="67.5" customHeight="1" x14ac:dyDescent="0.2">
      <c r="A4" s="96" t="s">
        <v>69</v>
      </c>
      <c r="B4" s="99" t="s">
        <v>431</v>
      </c>
    </row>
    <row r="5" spans="1:3" ht="27.75" customHeight="1" x14ac:dyDescent="0.2">
      <c r="A5" s="96" t="s">
        <v>75</v>
      </c>
      <c r="B5" s="99" t="s">
        <v>432</v>
      </c>
    </row>
    <row r="6" spans="1:3" ht="140.25" x14ac:dyDescent="0.2">
      <c r="A6" s="96" t="s">
        <v>83</v>
      </c>
      <c r="B6" s="99" t="s">
        <v>445</v>
      </c>
      <c r="C6" s="103" t="s">
        <v>467</v>
      </c>
    </row>
    <row r="7" spans="1:3" ht="76.5" x14ac:dyDescent="0.2">
      <c r="A7" s="96" t="s">
        <v>92</v>
      </c>
      <c r="B7" s="99" t="s">
        <v>442</v>
      </c>
      <c r="C7" s="103" t="s">
        <v>484</v>
      </c>
    </row>
    <row r="8" spans="1:3" ht="140.25" x14ac:dyDescent="0.2">
      <c r="A8" s="96" t="s">
        <v>99</v>
      </c>
      <c r="B8" s="100" t="s">
        <v>433</v>
      </c>
      <c r="C8" s="103" t="s">
        <v>485</v>
      </c>
    </row>
    <row r="9" spans="1:3" ht="38.25" x14ac:dyDescent="0.2">
      <c r="A9" s="96" t="s">
        <v>449</v>
      </c>
      <c r="B9" s="101" t="s">
        <v>438</v>
      </c>
    </row>
    <row r="10" spans="1:3" ht="39" customHeight="1" x14ac:dyDescent="0.2">
      <c r="A10" s="96" t="s">
        <v>450</v>
      </c>
      <c r="B10" s="100" t="s">
        <v>443</v>
      </c>
    </row>
    <row r="11" spans="1:3" ht="25.5" x14ac:dyDescent="0.2">
      <c r="A11" s="96" t="s">
        <v>170</v>
      </c>
      <c r="B11" s="99" t="s">
        <v>435</v>
      </c>
    </row>
    <row r="12" spans="1:3" ht="127.5" x14ac:dyDescent="0.2">
      <c r="A12" s="96" t="s">
        <v>177</v>
      </c>
      <c r="B12" s="99" t="s">
        <v>434</v>
      </c>
      <c r="C12" s="103" t="s">
        <v>455</v>
      </c>
    </row>
    <row r="13" spans="1:3" ht="27.75" customHeight="1" x14ac:dyDescent="0.2">
      <c r="A13" s="96" t="s">
        <v>451</v>
      </c>
      <c r="B13" s="99" t="s">
        <v>468</v>
      </c>
      <c r="C13" s="105"/>
    </row>
    <row r="14" spans="1:3" ht="114.75" x14ac:dyDescent="0.2">
      <c r="A14" s="96" t="s">
        <v>210</v>
      </c>
      <c r="B14" s="99" t="s">
        <v>448</v>
      </c>
      <c r="C14" s="103" t="s">
        <v>483</v>
      </c>
    </row>
    <row r="15" spans="1:3" ht="68.25" customHeight="1" x14ac:dyDescent="0.2">
      <c r="A15" s="97" t="s">
        <v>221</v>
      </c>
      <c r="B15" s="100" t="s">
        <v>446</v>
      </c>
    </row>
    <row r="16" spans="1:3" ht="30.75" customHeight="1" x14ac:dyDescent="0.2">
      <c r="A16" s="96" t="s">
        <v>452</v>
      </c>
      <c r="B16" s="100" t="s">
        <v>439</v>
      </c>
    </row>
    <row r="17" spans="1:3" ht="38.25" x14ac:dyDescent="0.2">
      <c r="A17" s="96" t="s">
        <v>247</v>
      </c>
      <c r="B17" s="100" t="s">
        <v>440</v>
      </c>
    </row>
    <row r="18" spans="1:3" ht="114.75" x14ac:dyDescent="0.2">
      <c r="A18" s="96" t="s">
        <v>305</v>
      </c>
      <c r="B18" s="99" t="s">
        <v>436</v>
      </c>
    </row>
    <row r="19" spans="1:3" ht="117" customHeight="1" x14ac:dyDescent="0.2">
      <c r="A19" s="97" t="s">
        <v>312</v>
      </c>
      <c r="B19" s="99" t="s">
        <v>437</v>
      </c>
    </row>
    <row r="20" spans="1:3" ht="90" customHeight="1" x14ac:dyDescent="0.2">
      <c r="A20" s="97" t="s">
        <v>331</v>
      </c>
      <c r="B20" s="101" t="s">
        <v>441</v>
      </c>
    </row>
    <row r="21" spans="1:3" ht="171" customHeight="1" x14ac:dyDescent="0.2">
      <c r="A21" s="96" t="s">
        <v>360</v>
      </c>
      <c r="B21" s="100" t="s">
        <v>447</v>
      </c>
      <c r="C21" s="105" t="s">
        <v>469</v>
      </c>
    </row>
    <row r="22" spans="1:3" ht="140.25" x14ac:dyDescent="0.2">
      <c r="A22" s="97" t="s">
        <v>481</v>
      </c>
      <c r="B22" s="100" t="s">
        <v>480</v>
      </c>
      <c r="C22" s="103"/>
    </row>
    <row r="23" spans="1:3" ht="114.75" x14ac:dyDescent="0.2">
      <c r="A23" s="97" t="s">
        <v>478</v>
      </c>
      <c r="B23" s="100" t="s">
        <v>479</v>
      </c>
      <c r="C23" s="103"/>
    </row>
  </sheetData>
  <sheetProtection algorithmName="SHA-512" hashValue="CpPQF4TeyiDVtTDxigDxYWHh5erQ1s5HTp3tT6WBdI+4mC+Ow3ZmQ0uofooWh85jBoQaxCQX/HQcEfCUdKjMWg==" saltValue="URTcep4CCiAVRFhCGCCYdQ=="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44F-3ABD-4E4A-8442-9DCEBA0FCE20}">
  <sheetPr codeName="Sheet5"/>
  <dimension ref="A1:H41"/>
  <sheetViews>
    <sheetView showGridLines="0" topLeftCell="A16" workbookViewId="0">
      <selection activeCell="A4" sqref="A1:XFD1048576"/>
    </sheetView>
  </sheetViews>
  <sheetFormatPr defaultRowHeight="12.75" x14ac:dyDescent="0.2"/>
  <cols>
    <col min="1" max="1" width="112.85546875" customWidth="1"/>
    <col min="2" max="2" width="13" customWidth="1"/>
    <col min="10" max="10" width="14.42578125" customWidth="1"/>
  </cols>
  <sheetData>
    <row r="1" spans="1:8" s="131" customFormat="1" ht="24.95" customHeight="1" x14ac:dyDescent="0.2">
      <c r="A1" s="130" t="s">
        <v>466</v>
      </c>
    </row>
    <row r="2" spans="1:8" ht="14.25" x14ac:dyDescent="0.2">
      <c r="A2" s="123" t="s">
        <v>470</v>
      </c>
    </row>
    <row r="3" spans="1:8" ht="14.25" x14ac:dyDescent="0.2">
      <c r="A3" s="128"/>
    </row>
    <row r="4" spans="1:8" ht="14.25" x14ac:dyDescent="0.2">
      <c r="A4" s="128"/>
    </row>
    <row r="5" spans="1:8" s="131" customFormat="1" ht="24.95" customHeight="1" x14ac:dyDescent="0.2">
      <c r="A5" s="132" t="s">
        <v>456</v>
      </c>
    </row>
    <row r="6" spans="1:8" ht="14.25" x14ac:dyDescent="0.2">
      <c r="A6" s="107" t="s">
        <v>458</v>
      </c>
    </row>
    <row r="7" spans="1:8" ht="14.25" x14ac:dyDescent="0.2">
      <c r="A7" s="108" t="s">
        <v>457</v>
      </c>
    </row>
    <row r="8" spans="1:8" ht="14.25" x14ac:dyDescent="0.2">
      <c r="A8" s="106"/>
    </row>
    <row r="10" spans="1:8" s="131" customFormat="1" ht="24.95" customHeight="1" x14ac:dyDescent="0.2">
      <c r="A10" s="132" t="s">
        <v>465</v>
      </c>
    </row>
    <row r="11" spans="1:8" ht="14.25" x14ac:dyDescent="0.2">
      <c r="A11" s="112" t="s">
        <v>462</v>
      </c>
    </row>
    <row r="12" spans="1:8" ht="14.25" x14ac:dyDescent="0.2">
      <c r="A12" s="109" t="s">
        <v>463</v>
      </c>
    </row>
    <row r="13" spans="1:8" ht="14.25" x14ac:dyDescent="0.2">
      <c r="A13" s="113" t="s">
        <v>464</v>
      </c>
    </row>
    <row r="16" spans="1:8" s="131" customFormat="1" ht="24.95" customHeight="1" x14ac:dyDescent="0.25">
      <c r="A16" s="132" t="s">
        <v>459</v>
      </c>
      <c r="B16" s="133"/>
      <c r="C16" s="133"/>
      <c r="D16" s="133"/>
      <c r="E16" s="133"/>
      <c r="F16" s="133"/>
      <c r="G16" s="133"/>
      <c r="H16" s="133"/>
    </row>
    <row r="17" spans="1:1" ht="14.25" x14ac:dyDescent="0.2">
      <c r="A17" s="109" t="s">
        <v>460</v>
      </c>
    </row>
    <row r="18" spans="1:1" x14ac:dyDescent="0.2">
      <c r="A18" s="129" t="s">
        <v>477</v>
      </c>
    </row>
    <row r="19" spans="1:1" x14ac:dyDescent="0.2">
      <c r="A19" s="110"/>
    </row>
    <row r="20" spans="1:1" x14ac:dyDescent="0.2">
      <c r="A20" s="110"/>
    </row>
    <row r="21" spans="1:1" x14ac:dyDescent="0.2">
      <c r="A21" s="110"/>
    </row>
    <row r="22" spans="1:1" x14ac:dyDescent="0.2">
      <c r="A22" s="110"/>
    </row>
    <row r="23" spans="1:1" x14ac:dyDescent="0.2">
      <c r="A23" s="110"/>
    </row>
    <row r="24" spans="1:1" x14ac:dyDescent="0.2">
      <c r="A24" s="110"/>
    </row>
    <row r="25" spans="1:1" x14ac:dyDescent="0.2">
      <c r="A25" s="110"/>
    </row>
    <row r="26" spans="1:1" x14ac:dyDescent="0.2">
      <c r="A26" s="110"/>
    </row>
    <row r="27" spans="1:1" x14ac:dyDescent="0.2">
      <c r="A27" s="110"/>
    </row>
    <row r="28" spans="1:1" x14ac:dyDescent="0.2">
      <c r="A28" s="110"/>
    </row>
    <row r="29" spans="1:1" x14ac:dyDescent="0.2">
      <c r="A29" s="110"/>
    </row>
    <row r="30" spans="1:1" x14ac:dyDescent="0.2">
      <c r="A30" s="110"/>
    </row>
    <row r="31" spans="1:1" x14ac:dyDescent="0.2">
      <c r="A31" s="129" t="s">
        <v>461</v>
      </c>
    </row>
    <row r="32" spans="1:1" x14ac:dyDescent="0.2">
      <c r="A32" s="110"/>
    </row>
    <row r="33" spans="1:1" x14ac:dyDescent="0.2">
      <c r="A33" s="110"/>
    </row>
    <row r="34" spans="1:1" x14ac:dyDescent="0.2">
      <c r="A34" s="110"/>
    </row>
    <row r="35" spans="1:1" x14ac:dyDescent="0.2">
      <c r="A35" s="110"/>
    </row>
    <row r="36" spans="1:1" x14ac:dyDescent="0.2">
      <c r="A36" s="110"/>
    </row>
    <row r="37" spans="1:1" x14ac:dyDescent="0.2">
      <c r="A37" s="110"/>
    </row>
    <row r="38" spans="1:1" x14ac:dyDescent="0.2">
      <c r="A38" s="110"/>
    </row>
    <row r="39" spans="1:1" x14ac:dyDescent="0.2">
      <c r="A39" s="111"/>
    </row>
    <row r="41" spans="1:1" ht="4.5" customHeight="1" x14ac:dyDescent="0.2"/>
  </sheetData>
  <hyperlinks>
    <hyperlink ref="A7" r:id="rId1" xr:uid="{536160DB-E292-43C8-A866-B0E03A9795AE}"/>
    <hyperlink ref="A6" r:id="rId2" display="https://www.sos.state.co.us/CCR/GenerateRulePdf.do?ruleVersionId=9541&amp;fileName=10%20CCR%202505-10%208.500" xr:uid="{2942EE45-E5EB-49C8-8C08-C01A5764EA20}"/>
    <hyperlink ref="A17" r:id="rId3" display="https://hcpf.colorado.gov/provider-rates-fee-schedule" xr:uid="{3AA3BDA5-D167-448E-A91D-C41572C04A89}"/>
    <hyperlink ref="A11" r:id="rId4" display="https://www.cms.gov/medicare/medicaid-coordination/states/dcoumentation-matters-toolkit" xr:uid="{ADB57441-209A-4094-9476-7062D90446D8}"/>
    <hyperlink ref="A12" r:id="rId5" display="https://www.hhs.gov/guidance/document/complying-medical-record-documentation-requirements-fact-sheet" xr:uid="{B9CA7A2E-069C-4AF0-8769-26CFDA39DAB9}"/>
    <hyperlink ref="A13" r:id="rId6" display="https://www.aapc.com/resources/medical-auditing-frequently-asked-questions" xr:uid="{9C4AFED1-9AC5-45ED-995C-3F713B43BBF8}"/>
    <hyperlink ref="A2" r:id="rId7" display="https://www.rmhumanservices.org/for-providers/" xr:uid="{CF14FA15-AF84-4F8D-877D-F501B5EB2E08}"/>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A349D-D96C-4087-B513-6BFB42DBC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Invoice</vt:lpstr>
      <vt:lpstr>Optimax Rates</vt:lpstr>
      <vt:lpstr>For Provider Use Only</vt:lpstr>
      <vt:lpstr>Drop Downs</vt:lpstr>
      <vt:lpstr>Service Definitions</vt:lpstr>
      <vt:lpstr>Additional Resources</vt:lpstr>
      <vt:lpstr>Invoice!Print_Area</vt:lpstr>
      <vt:lpstr>Invoice!Print_Titles</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cp:lastPrinted>2024-06-26T17:15:55Z</cp:lastPrinted>
  <dcterms:created xsi:type="dcterms:W3CDTF">2004-08-09T15:26:42Z</dcterms:created>
  <dcterms:modified xsi:type="dcterms:W3CDTF">2024-07-01T18:42:29Z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