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codeName="ThisWorkbook" defaultThemeVersion="124226"/>
  <mc:AlternateContent xmlns:mc="http://schemas.openxmlformats.org/markup-compatibility/2006">
    <mc:Choice Requires="x15">
      <x15ac:absPath xmlns:x15ac="http://schemas.microsoft.com/office/spreadsheetml/2010/11/ac" url="https://rmhumanservices-my.sharepoint.com/personal/lhausman_rmhumanservices_org/Documents/Templates/STSLS/"/>
    </mc:Choice>
  </mc:AlternateContent>
  <xr:revisionPtr revIDLastSave="16" documentId="13_ncr:1_{318722D2-7196-4169-A7AE-4FF2DBBC5977}" xr6:coauthVersionLast="47" xr6:coauthVersionMax="47" xr10:uidLastSave="{423DF010-4173-4733-ABD3-305ED1A60BE7}"/>
  <workbookProtection workbookAlgorithmName="SHA-512" workbookHashValue="ifTEo4HL+48HYlE4Ps8ZUhQkArDUeR8l4drS1kyjNo3pH1mwHlsB4jlGZSCAAOHu9CXel6wvaHE1JB93EQc7yA==" workbookSaltValue="BGxWWpzbR0n4EbKAwClR7w==" workbookSpinCount="100000" lockStructure="1"/>
  <bookViews>
    <workbookView xWindow="3120" yWindow="1590" windowWidth="24255" windowHeight="12720" tabRatio="599" xr2:uid="{00000000-000D-0000-FFFF-FFFF00000000}"/>
  </bookViews>
  <sheets>
    <sheet name="Invoice" sheetId="2" r:id="rId1"/>
    <sheet name="Optimax Rates" sheetId="8" state="hidden" r:id="rId2"/>
    <sheet name="For Provider Use Only" sheetId="7" r:id="rId3"/>
    <sheet name="Drop Downs" sheetId="4" state="hidden" r:id="rId4"/>
    <sheet name="Service Definitions" sheetId="9" r:id="rId5"/>
    <sheet name="Additional Resources" sheetId="10" r:id="rId6"/>
  </sheets>
  <definedNames>
    <definedName name="_xlnm._FilterDatabase" localSheetId="1" hidden="1">'Optimax Rates'!$A$1:$H$37</definedName>
    <definedName name="_xlnm.Print_Area" localSheetId="0">Invoice!$A$1:$V$77</definedName>
    <definedName name="_xlnm.Print_Titles" localSheetId="0">Invoice!$2:$6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2" l="1"/>
  <c r="T7" i="2"/>
  <c r="U20" i="2"/>
  <c r="V20" i="2" s="1"/>
  <c r="T17" i="2"/>
  <c r="T18" i="2"/>
  <c r="T19" i="2"/>
  <c r="T20" i="2"/>
  <c r="T21" i="2"/>
  <c r="T22" i="2"/>
  <c r="T23" i="2"/>
  <c r="T24" i="2"/>
  <c r="T25" i="2"/>
  <c r="O20" i="2"/>
  <c r="P20" i="2" s="1"/>
  <c r="O21" i="2"/>
  <c r="P21" i="2" s="1"/>
  <c r="R21" i="2" s="1"/>
  <c r="M20" i="2"/>
  <c r="M21" i="2"/>
  <c r="L20" i="2"/>
  <c r="L21" i="2"/>
  <c r="G20" i="2"/>
  <c r="F20" i="2"/>
  <c r="M8" i="2"/>
  <c r="T13" i="2"/>
  <c r="T14" i="2"/>
  <c r="T15" i="2"/>
  <c r="T16" i="2"/>
  <c r="T26" i="2"/>
  <c r="T27" i="2"/>
  <c r="T28" i="2"/>
  <c r="T29" i="2"/>
  <c r="T30" i="2"/>
  <c r="T31" i="2"/>
  <c r="T32" i="2"/>
  <c r="T33" i="2"/>
  <c r="T34" i="2"/>
  <c r="T35" i="2"/>
  <c r="T36" i="2"/>
  <c r="T37" i="2"/>
  <c r="T38" i="2"/>
  <c r="T39" i="2"/>
  <c r="T40" i="2"/>
  <c r="T41" i="2"/>
  <c r="T42" i="2"/>
  <c r="T43" i="2"/>
  <c r="T44" i="2"/>
  <c r="T45" i="2"/>
  <c r="T46" i="2"/>
  <c r="T47" i="2"/>
  <c r="T48" i="2"/>
  <c r="T49" i="2"/>
  <c r="T50" i="2"/>
  <c r="T51" i="2"/>
  <c r="T52" i="2"/>
  <c r="T53" i="2"/>
  <c r="T54" i="2"/>
  <c r="T55" i="2"/>
  <c r="T56" i="2"/>
  <c r="T57" i="2"/>
  <c r="T58" i="2"/>
  <c r="T59" i="2"/>
  <c r="T60" i="2"/>
  <c r="T61" i="2"/>
  <c r="T62" i="2"/>
  <c r="T63" i="2"/>
  <c r="T64" i="2"/>
  <c r="T65" i="2"/>
  <c r="T66" i="2"/>
  <c r="T67" i="2"/>
  <c r="T68" i="2"/>
  <c r="T69" i="2"/>
  <c r="T70" i="2"/>
  <c r="H20" i="2" l="1"/>
  <c r="I20" i="2" s="1"/>
  <c r="J20" i="2" s="1"/>
  <c r="Q20" i="2"/>
  <c r="R20" i="2"/>
  <c r="U14" i="2"/>
  <c r="U15" i="2"/>
  <c r="U17" i="2"/>
  <c r="U18" i="2"/>
  <c r="U19" i="2"/>
  <c r="U21" i="2"/>
  <c r="V21" i="2" s="1"/>
  <c r="U22" i="2"/>
  <c r="U23" i="2"/>
  <c r="U25" i="2"/>
  <c r="U31" i="2"/>
  <c r="U32" i="2"/>
  <c r="U33" i="2"/>
  <c r="V33" i="2" s="1"/>
  <c r="U34" i="2"/>
  <c r="U36" i="2"/>
  <c r="U37" i="2"/>
  <c r="L7" i="2"/>
  <c r="L8" i="2"/>
  <c r="L9" i="2"/>
  <c r="L10" i="2"/>
  <c r="L11" i="2"/>
  <c r="L12" i="2"/>
  <c r="L13" i="2"/>
  <c r="L14" i="2"/>
  <c r="L15" i="2"/>
  <c r="L16" i="2"/>
  <c r="L17" i="2"/>
  <c r="L18" i="2"/>
  <c r="L19" i="2"/>
  <c r="L22" i="2"/>
  <c r="L23" i="2"/>
  <c r="L24" i="2"/>
  <c r="L25" i="2"/>
  <c r="L26" i="2"/>
  <c r="L27" i="2"/>
  <c r="L28" i="2"/>
  <c r="L29" i="2"/>
  <c r="L30"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4" i="2"/>
  <c r="L65" i="2"/>
  <c r="L66" i="2"/>
  <c r="L67" i="2"/>
  <c r="L68" i="2"/>
  <c r="L69" i="2"/>
  <c r="L70" i="2"/>
  <c r="M7" i="2"/>
  <c r="M9" i="2"/>
  <c r="M10" i="2"/>
  <c r="M11" i="2"/>
  <c r="M12" i="2"/>
  <c r="M13" i="2"/>
  <c r="M14" i="2"/>
  <c r="M15" i="2"/>
  <c r="M16" i="2"/>
  <c r="M17" i="2"/>
  <c r="M18" i="2"/>
  <c r="M19" i="2"/>
  <c r="M22" i="2"/>
  <c r="M23" i="2"/>
  <c r="M24" i="2"/>
  <c r="M25" i="2"/>
  <c r="M26" i="2"/>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63" i="2"/>
  <c r="M64" i="2"/>
  <c r="M65" i="2"/>
  <c r="M66" i="2"/>
  <c r="M67" i="2"/>
  <c r="M68" i="2"/>
  <c r="M69" i="2"/>
  <c r="M70" i="2"/>
  <c r="U39" i="2"/>
  <c r="V39" i="2" s="1"/>
  <c r="U40" i="2"/>
  <c r="V40" i="2" s="1"/>
  <c r="U41" i="2"/>
  <c r="V41" i="2" s="1"/>
  <c r="U42" i="2"/>
  <c r="V42" i="2" s="1"/>
  <c r="U43" i="2"/>
  <c r="V43" i="2" s="1"/>
  <c r="U44" i="2"/>
  <c r="V44" i="2" s="1"/>
  <c r="U45" i="2"/>
  <c r="V45" i="2" s="1"/>
  <c r="U46" i="2"/>
  <c r="V46" i="2" s="1"/>
  <c r="U47" i="2"/>
  <c r="V47" i="2" s="1"/>
  <c r="U48" i="2"/>
  <c r="V48" i="2" s="1"/>
  <c r="U49" i="2"/>
  <c r="V49" i="2" s="1"/>
  <c r="U50" i="2"/>
  <c r="V50" i="2" s="1"/>
  <c r="U51" i="2"/>
  <c r="V51" i="2" s="1"/>
  <c r="U52" i="2"/>
  <c r="V52" i="2" s="1"/>
  <c r="U53" i="2"/>
  <c r="V53" i="2" s="1"/>
  <c r="U54" i="2"/>
  <c r="V54" i="2" s="1"/>
  <c r="U55" i="2"/>
  <c r="V55" i="2" s="1"/>
  <c r="U56" i="2"/>
  <c r="V56" i="2" s="1"/>
  <c r="U57" i="2"/>
  <c r="V57" i="2" s="1"/>
  <c r="U58" i="2"/>
  <c r="V58" i="2" s="1"/>
  <c r="U59" i="2"/>
  <c r="V59" i="2" s="1"/>
  <c r="U60" i="2"/>
  <c r="V60" i="2" s="1"/>
  <c r="U61" i="2"/>
  <c r="V61" i="2" s="1"/>
  <c r="U62" i="2"/>
  <c r="V62" i="2" s="1"/>
  <c r="U63" i="2"/>
  <c r="V63" i="2" s="1"/>
  <c r="U64" i="2"/>
  <c r="V64" i="2" s="1"/>
  <c r="U65" i="2"/>
  <c r="V65" i="2" s="1"/>
  <c r="U66" i="2"/>
  <c r="V66" i="2" s="1"/>
  <c r="U67" i="2"/>
  <c r="V67" i="2" s="1"/>
  <c r="U68" i="2"/>
  <c r="V68" i="2" s="1"/>
  <c r="U69" i="2"/>
  <c r="V69" i="2" s="1"/>
  <c r="U70" i="2"/>
  <c r="V70" i="2" s="1"/>
  <c r="U13" i="2"/>
  <c r="U24" i="2"/>
  <c r="U30" i="2"/>
  <c r="V30" i="2" s="1"/>
  <c r="U38" i="2"/>
  <c r="V38" i="2" s="1"/>
  <c r="G7" i="2"/>
  <c r="G8" i="2"/>
  <c r="G9" i="2"/>
  <c r="G10" i="2"/>
  <c r="G11" i="2"/>
  <c r="G12" i="2"/>
  <c r="G13" i="2"/>
  <c r="G14" i="2"/>
  <c r="G15" i="2"/>
  <c r="G16" i="2"/>
  <c r="G17" i="2"/>
  <c r="G18" i="2"/>
  <c r="G19" i="2"/>
  <c r="G21" i="2"/>
  <c r="G22" i="2"/>
  <c r="G23" i="2"/>
  <c r="G24" i="2"/>
  <c r="G25" i="2"/>
  <c r="G26" i="2"/>
  <c r="G27" i="2"/>
  <c r="G28" i="2"/>
  <c r="G29" i="2"/>
  <c r="G30" i="2"/>
  <c r="G31" i="2"/>
  <c r="G32" i="2"/>
  <c r="G33" i="2"/>
  <c r="G34" i="2"/>
  <c r="G35" i="2"/>
  <c r="G36" i="2"/>
  <c r="G37" i="2"/>
  <c r="G38" i="2"/>
  <c r="G39" i="2"/>
  <c r="G40" i="2"/>
  <c r="G41" i="2"/>
  <c r="G42" i="2"/>
  <c r="G43" i="2"/>
  <c r="G44" i="2"/>
  <c r="G45" i="2"/>
  <c r="G46" i="2"/>
  <c r="G47" i="2"/>
  <c r="G48" i="2"/>
  <c r="G49" i="2"/>
  <c r="G50" i="2"/>
  <c r="G51" i="2"/>
  <c r="G52" i="2"/>
  <c r="G53" i="2"/>
  <c r="G54" i="2"/>
  <c r="G55" i="2"/>
  <c r="G56" i="2"/>
  <c r="G57" i="2"/>
  <c r="G58" i="2"/>
  <c r="G59" i="2"/>
  <c r="G60" i="2"/>
  <c r="G61" i="2"/>
  <c r="G62" i="2"/>
  <c r="G63" i="2"/>
  <c r="G64" i="2"/>
  <c r="G65" i="2"/>
  <c r="G66" i="2"/>
  <c r="G67" i="2"/>
  <c r="G68" i="2"/>
  <c r="G69" i="2"/>
  <c r="G70" i="2"/>
  <c r="F7" i="2"/>
  <c r="F8" i="2"/>
  <c r="F9" i="2"/>
  <c r="F10" i="2"/>
  <c r="F11" i="2"/>
  <c r="F12" i="2"/>
  <c r="F13" i="2"/>
  <c r="F14" i="2"/>
  <c r="F15" i="2"/>
  <c r="F16" i="2"/>
  <c r="F17" i="2"/>
  <c r="F18" i="2"/>
  <c r="F19"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O16" i="2"/>
  <c r="P16" i="2" s="1"/>
  <c r="O17" i="2"/>
  <c r="P17" i="2" s="1"/>
  <c r="O18" i="2"/>
  <c r="P18" i="2" s="1"/>
  <c r="Q18" i="2" s="1"/>
  <c r="O19" i="2"/>
  <c r="P19" i="2" s="1"/>
  <c r="O22" i="2"/>
  <c r="O23" i="2"/>
  <c r="P23" i="2" s="1"/>
  <c r="O24" i="2"/>
  <c r="P24" i="2" s="1"/>
  <c r="R24" i="2" s="1"/>
  <c r="O25" i="2"/>
  <c r="P25" i="2" s="1"/>
  <c r="O26" i="2"/>
  <c r="P26" i="2" s="1"/>
  <c r="O27" i="2"/>
  <c r="P27" i="2" s="1"/>
  <c r="O28" i="2"/>
  <c r="P28" i="2" s="1"/>
  <c r="O29" i="2"/>
  <c r="P29" i="2" s="1"/>
  <c r="O30" i="2"/>
  <c r="P30" i="2" s="1"/>
  <c r="O31" i="2"/>
  <c r="P31" i="2" s="1"/>
  <c r="O32" i="2"/>
  <c r="P32" i="2" s="1"/>
  <c r="R32" i="2" s="1"/>
  <c r="O33" i="2"/>
  <c r="P33" i="2" s="1"/>
  <c r="O34" i="2"/>
  <c r="P34" i="2" s="1"/>
  <c r="O35" i="2"/>
  <c r="P35" i="2" s="1"/>
  <c r="O36" i="2"/>
  <c r="P36" i="2" s="1"/>
  <c r="O37" i="2"/>
  <c r="P37" i="2" s="1"/>
  <c r="O38" i="2"/>
  <c r="P38" i="2" s="1"/>
  <c r="O39" i="2"/>
  <c r="P39" i="2" s="1"/>
  <c r="O40" i="2"/>
  <c r="P40" i="2" s="1"/>
  <c r="R40" i="2" s="1"/>
  <c r="O41" i="2"/>
  <c r="P41" i="2" s="1"/>
  <c r="O42" i="2"/>
  <c r="P42" i="2" s="1"/>
  <c r="O43" i="2"/>
  <c r="P43" i="2" s="1"/>
  <c r="O44" i="2"/>
  <c r="P44" i="2" s="1"/>
  <c r="O45" i="2"/>
  <c r="P45" i="2" s="1"/>
  <c r="O46" i="2"/>
  <c r="P46" i="2" s="1"/>
  <c r="O47" i="2"/>
  <c r="P47" i="2" s="1"/>
  <c r="O48" i="2"/>
  <c r="P48" i="2" s="1"/>
  <c r="R48" i="2" s="1"/>
  <c r="O49" i="2"/>
  <c r="P49" i="2" s="1"/>
  <c r="O50" i="2"/>
  <c r="P50" i="2" s="1"/>
  <c r="O51" i="2"/>
  <c r="P51" i="2" s="1"/>
  <c r="O52" i="2"/>
  <c r="P52" i="2" s="1"/>
  <c r="O53" i="2"/>
  <c r="P53" i="2" s="1"/>
  <c r="O54" i="2"/>
  <c r="P54" i="2" s="1"/>
  <c r="Q54" i="2" s="1"/>
  <c r="O55" i="2"/>
  <c r="P55" i="2" s="1"/>
  <c r="O56" i="2"/>
  <c r="P56" i="2" s="1"/>
  <c r="R56" i="2" s="1"/>
  <c r="O57" i="2"/>
  <c r="P57" i="2" s="1"/>
  <c r="O58" i="2"/>
  <c r="P58" i="2" s="1"/>
  <c r="O59" i="2"/>
  <c r="P59" i="2" s="1"/>
  <c r="O60" i="2"/>
  <c r="P60" i="2" s="1"/>
  <c r="O61" i="2"/>
  <c r="P61" i="2" s="1"/>
  <c r="O62" i="2"/>
  <c r="P62" i="2" s="1"/>
  <c r="O63" i="2"/>
  <c r="P63" i="2" s="1"/>
  <c r="O64" i="2"/>
  <c r="P64" i="2" s="1"/>
  <c r="R64" i="2" s="1"/>
  <c r="O65" i="2"/>
  <c r="P65" i="2" s="1"/>
  <c r="O66" i="2"/>
  <c r="P66" i="2" s="1"/>
  <c r="O67" i="2"/>
  <c r="P67" i="2" s="1"/>
  <c r="O68" i="2"/>
  <c r="P68" i="2" s="1"/>
  <c r="O69" i="2"/>
  <c r="P69" i="2" s="1"/>
  <c r="O70" i="2"/>
  <c r="P70" i="2" s="1"/>
  <c r="O8" i="2"/>
  <c r="P8" i="2" s="1"/>
  <c r="O9" i="2"/>
  <c r="P9" i="2" s="1"/>
  <c r="O10" i="2"/>
  <c r="P10" i="2" s="1"/>
  <c r="Q10" i="2" s="1"/>
  <c r="O11" i="2"/>
  <c r="P11" i="2" s="1"/>
  <c r="O12" i="2"/>
  <c r="P12" i="2" s="1"/>
  <c r="Q12" i="2" s="1"/>
  <c r="O13" i="2"/>
  <c r="P13" i="2" s="1"/>
  <c r="R13" i="2" s="1"/>
  <c r="O14" i="2"/>
  <c r="P14" i="2" s="1"/>
  <c r="O15" i="2"/>
  <c r="P15" i="2" s="1"/>
  <c r="O7" i="2"/>
  <c r="P7" i="2" s="1"/>
  <c r="K20" i="2" l="1"/>
  <c r="H21" i="2"/>
  <c r="I21" i="2" s="1"/>
  <c r="S20" i="2"/>
  <c r="P22" i="2"/>
  <c r="Q22" i="2" s="1"/>
  <c r="N21" i="2" a="1"/>
  <c r="N21" i="2" s="1"/>
  <c r="N20" i="2" a="1"/>
  <c r="N20" i="2" s="1"/>
  <c r="H69" i="2"/>
  <c r="H12" i="2"/>
  <c r="H52" i="2"/>
  <c r="H28" i="2"/>
  <c r="H63" i="2"/>
  <c r="H55" i="2"/>
  <c r="H47" i="2"/>
  <c r="H39" i="2"/>
  <c r="H31" i="2"/>
  <c r="H23" i="2"/>
  <c r="H14" i="2"/>
  <c r="H45" i="2"/>
  <c r="H60" i="2"/>
  <c r="H70" i="2"/>
  <c r="H62" i="2"/>
  <c r="H54" i="2"/>
  <c r="H46" i="2"/>
  <c r="H38" i="2"/>
  <c r="H30" i="2"/>
  <c r="H22" i="2"/>
  <c r="H13" i="2"/>
  <c r="H53" i="2"/>
  <c r="H44" i="2"/>
  <c r="H11" i="2"/>
  <c r="H67" i="2"/>
  <c r="H59" i="2"/>
  <c r="H51" i="2"/>
  <c r="H43" i="2"/>
  <c r="H35" i="2"/>
  <c r="H27" i="2"/>
  <c r="H18" i="2"/>
  <c r="H10" i="2"/>
  <c r="H29" i="2"/>
  <c r="H68" i="2"/>
  <c r="H19" i="2"/>
  <c r="H58" i="2"/>
  <c r="H42" i="2"/>
  <c r="H34" i="2"/>
  <c r="H26" i="2"/>
  <c r="H17" i="2"/>
  <c r="H9" i="2"/>
  <c r="H37" i="2"/>
  <c r="H36" i="2"/>
  <c r="H66" i="2"/>
  <c r="H50" i="2"/>
  <c r="H65" i="2"/>
  <c r="H57" i="2"/>
  <c r="H49" i="2"/>
  <c r="H41" i="2"/>
  <c r="H33" i="2"/>
  <c r="H25" i="2"/>
  <c r="H16" i="2"/>
  <c r="H8" i="2"/>
  <c r="H61" i="2"/>
  <c r="H64" i="2"/>
  <c r="H56" i="2"/>
  <c r="H48" i="2"/>
  <c r="H40" i="2"/>
  <c r="H32" i="2"/>
  <c r="H24" i="2"/>
  <c r="H15" i="2"/>
  <c r="H7" i="2"/>
  <c r="I7" i="2" s="1"/>
  <c r="K7" i="2" s="1"/>
  <c r="N7" i="2" a="1"/>
  <c r="N7" i="2" s="1"/>
  <c r="N63" i="2" a="1"/>
  <c r="N63" i="2" s="1"/>
  <c r="N66" i="2" a="1"/>
  <c r="N66" i="2" s="1"/>
  <c r="N53" i="2" a="1"/>
  <c r="N53" i="2" s="1"/>
  <c r="N65" i="2" a="1"/>
  <c r="N65" i="2" s="1"/>
  <c r="N52" i="2" a="1"/>
  <c r="N52" i="2" s="1"/>
  <c r="N46" i="2" a="1"/>
  <c r="N46" i="2" s="1"/>
  <c r="N39" i="2" a="1"/>
  <c r="N39" i="2" s="1"/>
  <c r="N33" i="2" a="1"/>
  <c r="N33" i="2" s="1"/>
  <c r="N19" i="2" a="1"/>
  <c r="N19" i="2" s="1"/>
  <c r="N13" i="2" a="1"/>
  <c r="N13" i="2" s="1"/>
  <c r="N64" i="2" a="1"/>
  <c r="N64" i="2" s="1"/>
  <c r="N58" i="2" a="1"/>
  <c r="N58" i="2" s="1"/>
  <c r="N51" i="2" a="1"/>
  <c r="N51" i="2" s="1"/>
  <c r="N45" i="2" a="1"/>
  <c r="N45" i="2" s="1"/>
  <c r="N32" i="2" a="1"/>
  <c r="N32" i="2" s="1"/>
  <c r="N26" i="2" a="1"/>
  <c r="N26" i="2" s="1"/>
  <c r="N18" i="2" a="1"/>
  <c r="N18" i="2" s="1"/>
  <c r="N12" i="2" a="1"/>
  <c r="N12" i="2" s="1"/>
  <c r="N70" i="2" a="1"/>
  <c r="N70" i="2" s="1"/>
  <c r="N38" i="2" a="1"/>
  <c r="N38" i="2" s="1"/>
  <c r="N11" i="2" a="1"/>
  <c r="N11" i="2" s="1"/>
  <c r="N69" i="2" a="1"/>
  <c r="N69" i="2" s="1"/>
  <c r="N56" i="2" a="1"/>
  <c r="N56" i="2" s="1"/>
  <c r="N50" i="2" a="1"/>
  <c r="N50" i="2" s="1"/>
  <c r="N43" i="2" a="1"/>
  <c r="N43" i="2" s="1"/>
  <c r="N37" i="2" a="1"/>
  <c r="N37" i="2" s="1"/>
  <c r="N24" i="2" a="1"/>
  <c r="N24" i="2" s="1"/>
  <c r="N17" i="2" a="1"/>
  <c r="N17" i="2" s="1"/>
  <c r="N10" i="2" a="1"/>
  <c r="N10" i="2" s="1"/>
  <c r="N57" i="2" a="1"/>
  <c r="N57" i="2" s="1"/>
  <c r="N31" i="2" a="1"/>
  <c r="N31" i="2" s="1"/>
  <c r="N68" i="2" a="1"/>
  <c r="N68" i="2" s="1"/>
  <c r="N62" i="2" a="1"/>
  <c r="N62" i="2" s="1"/>
  <c r="N55" i="2" a="1"/>
  <c r="N55" i="2" s="1"/>
  <c r="N49" i="2" a="1"/>
  <c r="N49" i="2" s="1"/>
  <c r="N36" i="2" a="1"/>
  <c r="N36" i="2" s="1"/>
  <c r="N30" i="2" a="1"/>
  <c r="N30" i="2" s="1"/>
  <c r="N23" i="2" a="1"/>
  <c r="N23" i="2" s="1"/>
  <c r="N16" i="2" a="1"/>
  <c r="N16" i="2" s="1"/>
  <c r="N44" i="2" a="1"/>
  <c r="N44" i="2" s="1"/>
  <c r="N25" i="2" a="1"/>
  <c r="N25" i="2" s="1"/>
  <c r="N67" i="2" a="1"/>
  <c r="N67" i="2" s="1"/>
  <c r="N61" i="2" a="1"/>
  <c r="N61" i="2" s="1"/>
  <c r="N48" i="2" a="1"/>
  <c r="N48" i="2" s="1"/>
  <c r="N42" i="2" a="1"/>
  <c r="N42" i="2" s="1"/>
  <c r="N35" i="2" a="1"/>
  <c r="N35" i="2" s="1"/>
  <c r="N29" i="2" a="1"/>
  <c r="N29" i="2" s="1"/>
  <c r="N15" i="2" a="1"/>
  <c r="N15" i="2" s="1"/>
  <c r="N9" i="2" a="1"/>
  <c r="N9" i="2" s="1"/>
  <c r="N60" i="2" a="1"/>
  <c r="N60" i="2" s="1"/>
  <c r="N54" i="2" a="1"/>
  <c r="N54" i="2" s="1"/>
  <c r="N47" i="2" a="1"/>
  <c r="N47" i="2" s="1"/>
  <c r="N41" i="2" a="1"/>
  <c r="N41" i="2" s="1"/>
  <c r="N28" i="2" a="1"/>
  <c r="N28" i="2" s="1"/>
  <c r="N22" i="2" a="1"/>
  <c r="N22" i="2" s="1"/>
  <c r="N14" i="2" a="1"/>
  <c r="N14" i="2" s="1"/>
  <c r="N8" i="2" a="1"/>
  <c r="N8" i="2" s="1"/>
  <c r="N59" i="2" a="1"/>
  <c r="N59" i="2" s="1"/>
  <c r="N40" i="2" a="1"/>
  <c r="N40" i="2" s="1"/>
  <c r="N34" i="2" a="1"/>
  <c r="N34" i="2" s="1"/>
  <c r="N27" i="2" a="1"/>
  <c r="N27" i="2" s="1"/>
  <c r="V37" i="2"/>
  <c r="V36" i="2"/>
  <c r="V34" i="2"/>
  <c r="V32" i="2"/>
  <c r="V31" i="2"/>
  <c r="V25" i="2"/>
  <c r="V24" i="2"/>
  <c r="V23" i="2"/>
  <c r="V22" i="2"/>
  <c r="U29" i="2"/>
  <c r="V29" i="2" s="1"/>
  <c r="U35" i="2"/>
  <c r="V35" i="2" s="1"/>
  <c r="U27" i="2"/>
  <c r="V27" i="2" s="1"/>
  <c r="U26" i="2"/>
  <c r="V26" i="2" s="1"/>
  <c r="U16" i="2"/>
  <c r="U28" i="2"/>
  <c r="V28" i="2" s="1"/>
  <c r="Q62" i="2"/>
  <c r="R62" i="2"/>
  <c r="Q70" i="2"/>
  <c r="R70" i="2"/>
  <c r="Q46" i="2"/>
  <c r="R46" i="2"/>
  <c r="Q30" i="2"/>
  <c r="R30" i="2"/>
  <c r="Q38" i="2"/>
  <c r="R38" i="2"/>
  <c r="R54" i="2"/>
  <c r="S54" i="2" s="1"/>
  <c r="R22" i="2"/>
  <c r="S22" i="2" s="1"/>
  <c r="Q67" i="2"/>
  <c r="R67" i="2"/>
  <c r="Q35" i="2"/>
  <c r="R35" i="2"/>
  <c r="Q27" i="2"/>
  <c r="R27" i="2"/>
  <c r="Q52" i="2"/>
  <c r="R52" i="2"/>
  <c r="R26" i="2"/>
  <c r="Q26" i="2"/>
  <c r="Q44" i="2"/>
  <c r="R44" i="2"/>
  <c r="Q43" i="2"/>
  <c r="R43" i="2"/>
  <c r="R42" i="2"/>
  <c r="Q42" i="2"/>
  <c r="R65" i="2"/>
  <c r="Q65" i="2"/>
  <c r="R49" i="2"/>
  <c r="Q49" i="2"/>
  <c r="R41" i="2"/>
  <c r="Q41" i="2"/>
  <c r="R25" i="2"/>
  <c r="Q25" i="2"/>
  <c r="Q68" i="2"/>
  <c r="R68" i="2"/>
  <c r="Q36" i="2"/>
  <c r="R36" i="2"/>
  <c r="R50" i="2"/>
  <c r="Q50" i="2"/>
  <c r="R34" i="2"/>
  <c r="Q34" i="2"/>
  <c r="R57" i="2"/>
  <c r="Q57" i="2"/>
  <c r="R33" i="2"/>
  <c r="Q33" i="2"/>
  <c r="Q28" i="2"/>
  <c r="R28" i="2"/>
  <c r="R59" i="2"/>
  <c r="Q59" i="2"/>
  <c r="R66" i="2"/>
  <c r="Q66" i="2"/>
  <c r="R55" i="2"/>
  <c r="Q55" i="2"/>
  <c r="R39" i="2"/>
  <c r="Q39" i="2"/>
  <c r="R23" i="2"/>
  <c r="Q23" i="2"/>
  <c r="Q60" i="2"/>
  <c r="R60" i="2"/>
  <c r="Q19" i="2"/>
  <c r="R19" i="2"/>
  <c r="Q51" i="2"/>
  <c r="R51" i="2"/>
  <c r="R58" i="2"/>
  <c r="Q58" i="2"/>
  <c r="R63" i="2"/>
  <c r="Q63" i="2"/>
  <c r="R47" i="2"/>
  <c r="Q47" i="2"/>
  <c r="R31" i="2"/>
  <c r="Q31" i="2"/>
  <c r="Q69" i="2"/>
  <c r="R69" i="2"/>
  <c r="Q61" i="2"/>
  <c r="R61" i="2"/>
  <c r="Q53" i="2"/>
  <c r="R53" i="2"/>
  <c r="Q45" i="2"/>
  <c r="R45" i="2"/>
  <c r="Q37" i="2"/>
  <c r="R37" i="2"/>
  <c r="Q29" i="2"/>
  <c r="R29" i="2"/>
  <c r="Q21" i="2"/>
  <c r="S21" i="2" s="1"/>
  <c r="Q64" i="2"/>
  <c r="S64" i="2" s="1"/>
  <c r="Q56" i="2"/>
  <c r="S56" i="2" s="1"/>
  <c r="Q48" i="2"/>
  <c r="S48" i="2" s="1"/>
  <c r="Q40" i="2"/>
  <c r="S40" i="2" s="1"/>
  <c r="Q32" i="2"/>
  <c r="S32" i="2" s="1"/>
  <c r="Q24" i="2"/>
  <c r="S24" i="2" s="1"/>
  <c r="R9" i="2"/>
  <c r="Q9" i="2"/>
  <c r="Q8" i="2"/>
  <c r="R8" i="2"/>
  <c r="R14" i="2"/>
  <c r="Q14" i="2"/>
  <c r="R17" i="2"/>
  <c r="Q17" i="2"/>
  <c r="R7" i="2"/>
  <c r="Q7" i="2"/>
  <c r="R15" i="2"/>
  <c r="Q15" i="2"/>
  <c r="Q11" i="2"/>
  <c r="R11" i="2"/>
  <c r="Q16" i="2"/>
  <c r="R16" i="2"/>
  <c r="Q13" i="2"/>
  <c r="S13" i="2" s="1"/>
  <c r="R10" i="2"/>
  <c r="S10" i="2" s="1"/>
  <c r="R12" i="2"/>
  <c r="S12" i="2" s="1"/>
  <c r="R18" i="2"/>
  <c r="S18" i="2" s="1"/>
  <c r="V18" i="2" s="1"/>
  <c r="G8" i="7"/>
  <c r="G9" i="7"/>
  <c r="G10" i="7"/>
  <c r="G11" i="7"/>
  <c r="G12" i="7"/>
  <c r="G13" i="7"/>
  <c r="G14" i="7"/>
  <c r="G15" i="7"/>
  <c r="G16" i="7"/>
  <c r="G7" i="7"/>
  <c r="J21" i="2" l="1"/>
  <c r="K21" i="2"/>
  <c r="I24" i="2"/>
  <c r="J7" i="2"/>
  <c r="U7" i="2" s="1"/>
  <c r="I57" i="2"/>
  <c r="I26" i="2"/>
  <c r="I18" i="2"/>
  <c r="I44" i="2"/>
  <c r="I54" i="2"/>
  <c r="I39" i="2"/>
  <c r="I15" i="2"/>
  <c r="I61" i="2"/>
  <c r="I65" i="2"/>
  <c r="I34" i="2"/>
  <c r="I27" i="2"/>
  <c r="I53" i="2"/>
  <c r="I62" i="2"/>
  <c r="I47" i="2"/>
  <c r="I66" i="2"/>
  <c r="I13" i="2"/>
  <c r="I60" i="2"/>
  <c r="I63" i="2"/>
  <c r="I40" i="2"/>
  <c r="I25" i="2"/>
  <c r="I36" i="2"/>
  <c r="I19" i="2"/>
  <c r="I51" i="2"/>
  <c r="I22" i="2"/>
  <c r="K22" i="2" s="1"/>
  <c r="I45" i="2"/>
  <c r="I28" i="2"/>
  <c r="I33" i="2"/>
  <c r="I37" i="2"/>
  <c r="I68" i="2"/>
  <c r="I59" i="2"/>
  <c r="I30" i="2"/>
  <c r="I14" i="2"/>
  <c r="I52" i="2"/>
  <c r="I43" i="2"/>
  <c r="I48" i="2"/>
  <c r="I56" i="2"/>
  <c r="I41" i="2"/>
  <c r="I9" i="2"/>
  <c r="I29" i="2"/>
  <c r="I67" i="2"/>
  <c r="I38" i="2"/>
  <c r="I23" i="2"/>
  <c r="I12" i="2"/>
  <c r="I8" i="2"/>
  <c r="I50" i="2"/>
  <c r="I42" i="2"/>
  <c r="I35" i="2"/>
  <c r="I70" i="2"/>
  <c r="I55" i="2"/>
  <c r="I58" i="2"/>
  <c r="I64" i="2"/>
  <c r="I49" i="2"/>
  <c r="I17" i="2"/>
  <c r="I10" i="2"/>
  <c r="I11" i="2"/>
  <c r="I46" i="2"/>
  <c r="I31" i="2"/>
  <c r="I69" i="2"/>
  <c r="I32" i="2"/>
  <c r="I16" i="2"/>
  <c r="V13" i="2"/>
  <c r="S17" i="2"/>
  <c r="V17" i="2" s="1"/>
  <c r="S70" i="2"/>
  <c r="S14" i="2"/>
  <c r="S58" i="2"/>
  <c r="S23" i="2"/>
  <c r="S59" i="2"/>
  <c r="S30" i="2"/>
  <c r="S34" i="2"/>
  <c r="S25" i="2"/>
  <c r="S42" i="2"/>
  <c r="S63" i="2"/>
  <c r="S66" i="2"/>
  <c r="S57" i="2"/>
  <c r="S65" i="2"/>
  <c r="S26" i="2"/>
  <c r="S46" i="2"/>
  <c r="S15" i="2"/>
  <c r="S31" i="2"/>
  <c r="S39" i="2"/>
  <c r="S50" i="2"/>
  <c r="S41" i="2"/>
  <c r="S53" i="2"/>
  <c r="S19" i="2"/>
  <c r="V19" i="2" s="1"/>
  <c r="S36" i="2"/>
  <c r="S44" i="2"/>
  <c r="S35" i="2"/>
  <c r="S38" i="2"/>
  <c r="S62" i="2"/>
  <c r="S37" i="2"/>
  <c r="S69" i="2"/>
  <c r="S52" i="2"/>
  <c r="S45" i="2"/>
  <c r="S51" i="2"/>
  <c r="S28" i="2"/>
  <c r="S43" i="2"/>
  <c r="S27" i="2"/>
  <c r="S8" i="2"/>
  <c r="S7" i="2"/>
  <c r="S47" i="2"/>
  <c r="S55" i="2"/>
  <c r="S33" i="2"/>
  <c r="S49" i="2"/>
  <c r="S29" i="2"/>
  <c r="S61" i="2"/>
  <c r="S60" i="2"/>
  <c r="S68" i="2"/>
  <c r="S67" i="2"/>
  <c r="S11" i="2"/>
  <c r="S16" i="2"/>
  <c r="S9" i="2"/>
  <c r="J55" i="2" l="1"/>
  <c r="K55" i="2"/>
  <c r="J18" i="2"/>
  <c r="K18" i="2"/>
  <c r="J49" i="2"/>
  <c r="K49" i="2"/>
  <c r="J59" i="2"/>
  <c r="K59" i="2"/>
  <c r="J32" i="2"/>
  <c r="K32" i="2"/>
  <c r="J64" i="2"/>
  <c r="K64" i="2"/>
  <c r="J41" i="2"/>
  <c r="K41" i="2"/>
  <c r="J68" i="2"/>
  <c r="K68" i="2"/>
  <c r="J36" i="2"/>
  <c r="K36" i="2"/>
  <c r="J62" i="2"/>
  <c r="K62" i="2"/>
  <c r="J54" i="2"/>
  <c r="K54" i="2"/>
  <c r="J31" i="2"/>
  <c r="K31" i="2"/>
  <c r="J27" i="2"/>
  <c r="K27" i="2"/>
  <c r="J16" i="2"/>
  <c r="K16" i="2"/>
  <c r="J50" i="2"/>
  <c r="K50" i="2"/>
  <c r="J69" i="2"/>
  <c r="K69" i="2"/>
  <c r="J58" i="2"/>
  <c r="K58" i="2"/>
  <c r="J8" i="2"/>
  <c r="U8" i="2" s="1"/>
  <c r="K8" i="2"/>
  <c r="T8" i="2" s="1"/>
  <c r="J56" i="2"/>
  <c r="K56" i="2"/>
  <c r="J37" i="2"/>
  <c r="K37" i="2"/>
  <c r="J25" i="2"/>
  <c r="K25" i="2"/>
  <c r="J53" i="2"/>
  <c r="K53" i="2"/>
  <c r="J44" i="2"/>
  <c r="K44" i="2"/>
  <c r="J26" i="2"/>
  <c r="K26" i="2"/>
  <c r="J40" i="2"/>
  <c r="K40" i="2"/>
  <c r="J23" i="2"/>
  <c r="K23" i="2"/>
  <c r="J28" i="2"/>
  <c r="K28" i="2"/>
  <c r="J11" i="2"/>
  <c r="U11" i="2" s="1"/>
  <c r="K11" i="2"/>
  <c r="T11" i="2" s="1"/>
  <c r="J38" i="2"/>
  <c r="K38" i="2"/>
  <c r="J52" i="2"/>
  <c r="K52" i="2"/>
  <c r="J45" i="2"/>
  <c r="K45" i="2"/>
  <c r="J60" i="2"/>
  <c r="K60" i="2"/>
  <c r="J65" i="2"/>
  <c r="K65" i="2"/>
  <c r="J57" i="2"/>
  <c r="K57" i="2"/>
  <c r="J33" i="2"/>
  <c r="K33" i="2"/>
  <c r="J70" i="2"/>
  <c r="K70" i="2"/>
  <c r="J34" i="2"/>
  <c r="K34" i="2"/>
  <c r="J10" i="2"/>
  <c r="U10" i="2" s="1"/>
  <c r="K10" i="2"/>
  <c r="T10" i="2" s="1"/>
  <c r="J35" i="2"/>
  <c r="K35" i="2"/>
  <c r="J67" i="2"/>
  <c r="K67" i="2"/>
  <c r="J14" i="2"/>
  <c r="K14" i="2"/>
  <c r="J22" i="2"/>
  <c r="J13" i="2"/>
  <c r="K13" i="2"/>
  <c r="J61" i="2"/>
  <c r="K61" i="2"/>
  <c r="J48" i="2"/>
  <c r="K48" i="2"/>
  <c r="J46" i="2"/>
  <c r="K46" i="2"/>
  <c r="J63" i="2"/>
  <c r="K63" i="2"/>
  <c r="J17" i="2"/>
  <c r="K17" i="2"/>
  <c r="J42" i="2"/>
  <c r="K42" i="2"/>
  <c r="J29" i="2"/>
  <c r="K29" i="2"/>
  <c r="J30" i="2"/>
  <c r="K30" i="2"/>
  <c r="J51" i="2"/>
  <c r="K51" i="2"/>
  <c r="J66" i="2"/>
  <c r="K66" i="2"/>
  <c r="J15" i="2"/>
  <c r="K15" i="2"/>
  <c r="J12" i="2"/>
  <c r="U12" i="2" s="1"/>
  <c r="K12" i="2"/>
  <c r="T12" i="2" s="1"/>
  <c r="J43" i="2"/>
  <c r="K43" i="2"/>
  <c r="J9" i="2"/>
  <c r="U9" i="2" s="1"/>
  <c r="K9" i="2"/>
  <c r="T9" i="2" s="1"/>
  <c r="J19" i="2"/>
  <c r="K19" i="2"/>
  <c r="J47" i="2"/>
  <c r="K47" i="2"/>
  <c r="J39" i="2"/>
  <c r="K39" i="2"/>
  <c r="J24" i="2"/>
  <c r="K24" i="2"/>
  <c r="V14" i="2"/>
  <c r="V16" i="2"/>
  <c r="V15" i="2"/>
  <c r="S71" i="2"/>
  <c r="V12" i="2" l="1"/>
  <c r="V11" i="2"/>
  <c r="V10" i="2"/>
  <c r="V9" i="2"/>
  <c r="V8" i="2"/>
  <c r="T71" i="2"/>
  <c r="V71"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<sst xmlns="http://schemas.openxmlformats.org/spreadsheetml/2006/main" count="293" uniqueCount="166">
  <si>
    <t>Company Name:</t>
  </si>
  <si>
    <t>Service Provider Name:</t>
  </si>
  <si>
    <t>Service Month/Year:</t>
  </si>
  <si>
    <t>Approved Service Provided</t>
  </si>
  <si>
    <t>Detailed Description of Service Provided</t>
  </si>
  <si>
    <t>Date of Service</t>
  </si>
  <si>
    <r>
      <t xml:space="preserve">Time In </t>
    </r>
    <r>
      <rPr>
        <b/>
        <sz val="8"/>
        <color theme="0"/>
        <rFont val="Arial"/>
        <family val="2"/>
      </rPr>
      <t>HH:MM AM/PM</t>
    </r>
  </si>
  <si>
    <r>
      <t xml:space="preserve">Time Out </t>
    </r>
    <r>
      <rPr>
        <b/>
        <sz val="8"/>
        <color theme="0"/>
        <rFont val="Arial"/>
        <family val="2"/>
      </rPr>
      <t>HH:MM AM/PM</t>
    </r>
  </si>
  <si>
    <t>Waiver</t>
  </si>
  <si>
    <t>SIS</t>
  </si>
  <si>
    <t>Combined</t>
  </si>
  <si>
    <t>SISdependent</t>
  </si>
  <si>
    <t>Rate1</t>
  </si>
  <si>
    <t>Formula2</t>
  </si>
  <si>
    <t>Formula3</t>
  </si>
  <si>
    <t>Formula4</t>
  </si>
  <si>
    <t>Overlap</t>
  </si>
  <si>
    <t>Formula 1</t>
  </si>
  <si>
    <t>Formula 2</t>
  </si>
  <si>
    <t>Hours</t>
  </si>
  <si>
    <t>Minutes</t>
  </si>
  <si>
    <t>Total Minutes</t>
  </si>
  <si>
    <t>Units</t>
  </si>
  <si>
    <t>Rate</t>
  </si>
  <si>
    <t>Total Amount</t>
  </si>
  <si>
    <t>Totals</t>
  </si>
  <si>
    <t>Certification Statement:</t>
  </si>
  <si>
    <t xml:space="preserve">I certify that the services for which payment is requested were either rendered personally by me or rendered by qualified personnel under direct and personal supervision. The provider and persons signing this claim understand that false claims constitute fraud and may subject the persons responsible to criminal charges, civil penalties and forfeitures. </t>
  </si>
  <si>
    <t>Printed Name</t>
  </si>
  <si>
    <t>Signature</t>
  </si>
  <si>
    <t xml:space="preserve">         Date:</t>
  </si>
  <si>
    <t>Service</t>
  </si>
  <si>
    <t>WithSis</t>
  </si>
  <si>
    <t>Charge Code</t>
  </si>
  <si>
    <t>Increment</t>
  </si>
  <si>
    <t>Sis Level</t>
  </si>
  <si>
    <t>Description</t>
  </si>
  <si>
    <t>Amount</t>
  </si>
  <si>
    <t>Fee Schedule Set</t>
  </si>
  <si>
    <t>Behavioral Consultation</t>
  </si>
  <si>
    <t>15MIN</t>
  </si>
  <si>
    <t>7/1/2023 12:00:00 AM to 12/31/2023 11:59:59 PM</t>
  </si>
  <si>
    <t>Behavioral Counseling-Group</t>
  </si>
  <si>
    <t>Behavioral Counseling-Individual</t>
  </si>
  <si>
    <t>Behavioral Line Staff</t>
  </si>
  <si>
    <t>Behavioral Plan Assessment</t>
  </si>
  <si>
    <t>Homemaker-Basic</t>
  </si>
  <si>
    <t>Homemaker-Enhanced</t>
  </si>
  <si>
    <t>Job Coaching-Group</t>
  </si>
  <si>
    <t>Job Coaching-Individual</t>
  </si>
  <si>
    <t>Job Development-Group</t>
  </si>
  <si>
    <t>Job Development-Individual</t>
  </si>
  <si>
    <t>Massage Therapy</t>
  </si>
  <si>
    <t>Mentorship</t>
  </si>
  <si>
    <t>Movement Therapy-Bachelors</t>
  </si>
  <si>
    <t>Movement Therapy-Masters</t>
  </si>
  <si>
    <t>Personal Care</t>
  </si>
  <si>
    <t>Prevocational Services</t>
  </si>
  <si>
    <t>Respite Individual-15 Mins</t>
  </si>
  <si>
    <t>Respite Individual-Day</t>
  </si>
  <si>
    <t>Specialized Habilitation</t>
  </si>
  <si>
    <t>Supported Community Connections</t>
  </si>
  <si>
    <t>Approved Service</t>
  </si>
  <si>
    <t>Start Date</t>
  </si>
  <si>
    <t>End Date</t>
  </si>
  <si>
    <t>Approved Frequency</t>
  </si>
  <si>
    <t>Units Approved</t>
  </si>
  <si>
    <t>Units Used</t>
  </si>
  <si>
    <t>Units Remaining</t>
  </si>
  <si>
    <t>State SLS</t>
  </si>
  <si>
    <t>OBRA</t>
  </si>
  <si>
    <t>Transportation (Non-Medical)</t>
  </si>
  <si>
    <t>Supported Employment- Benefits Planning</t>
  </si>
  <si>
    <t>Supported Employment- Workplace Assistance</t>
  </si>
  <si>
    <t>Program:</t>
  </si>
  <si>
    <t>Customer DOB:</t>
  </si>
  <si>
    <t>Trip</t>
  </si>
  <si>
    <t>Days</t>
  </si>
  <si>
    <t>8Behavioral Consultation</t>
  </si>
  <si>
    <t>8</t>
  </si>
  <si>
    <t>Mileage</t>
  </si>
  <si>
    <t>8Behavioral Counseling-Group</t>
  </si>
  <si>
    <t>8Behavioral Counseling-Individual</t>
  </si>
  <si>
    <t>8Behavioral Line Staff</t>
  </si>
  <si>
    <t>8Behavioral Plan Assessment</t>
  </si>
  <si>
    <t>8Homemaker-Basic</t>
  </si>
  <si>
    <t>8Homemaker-Enhanced</t>
  </si>
  <si>
    <t>8Job Coaching-Group</t>
  </si>
  <si>
    <t>8Job Coaching-Individual</t>
  </si>
  <si>
    <t>8Job Development-Group</t>
  </si>
  <si>
    <t>8Job Development-Individual</t>
  </si>
  <si>
    <t>8Massage Therapy</t>
  </si>
  <si>
    <t>8Mentorship</t>
  </si>
  <si>
    <t>8Mileage- Not in Day Program</t>
  </si>
  <si>
    <t>8Movement Therapy-Bachelors</t>
  </si>
  <si>
    <t>8Movement Therapy-Masters</t>
  </si>
  <si>
    <t>8Personal Care</t>
  </si>
  <si>
    <t>8Prevocational Services</t>
  </si>
  <si>
    <t>8Respite Individual-15 Mins</t>
  </si>
  <si>
    <t>8Respite Individual-Day</t>
  </si>
  <si>
    <t>8Specialized Habilitation</t>
  </si>
  <si>
    <t>8Supported Community Connections</t>
  </si>
  <si>
    <t>8Supported Employment- Benefits Planning</t>
  </si>
  <si>
    <t>8Supported Employment- Workplace Assistance</t>
  </si>
  <si>
    <t>8Transportation (Non-Medical)</t>
  </si>
  <si>
    <t>9Specialized Habilitation</t>
  </si>
  <si>
    <t>9Supported Community Connections</t>
  </si>
  <si>
    <t>9Behavioral Consultation</t>
  </si>
  <si>
    <t>9Behavioral Counseling-Group</t>
  </si>
  <si>
    <t>9Behavioral Counseling-Individual</t>
  </si>
  <si>
    <t>9Behavioral Plan Assessment</t>
  </si>
  <si>
    <t>9Job Coaching-Group</t>
  </si>
  <si>
    <t>9Job Coaching-Individual</t>
  </si>
  <si>
    <t>9Job Development-Group</t>
  </si>
  <si>
    <t>9Job Development-Individual</t>
  </si>
  <si>
    <t>9Mileage- Not in Day Program</t>
  </si>
  <si>
    <t>9</t>
  </si>
  <si>
    <t>This table is an optional tool to help you keep track of the customer's approved services and remaining units.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t>
  </si>
  <si>
    <t xml:space="preserve">* RMHS will reimburse at the most current rates. Rows can be unhidden/hidden to edit number of lines on the invoice. </t>
  </si>
  <si>
    <t>Revised June 2024</t>
  </si>
  <si>
    <t xml:space="preserve">Attention: Please verify that all text is visible prior to submission. This document must be converted to a PDF format prior to secure submission to Invoices@rmhumanservices.org by the 3rd business day each month. Please reach out to us if you need assistance with this template.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 </t>
  </si>
  <si>
    <t>July 2024-June 2025 State SLS &amp; OBRA Invoice- Rocky Mountain Human Services</t>
  </si>
  <si>
    <t>Customer Legal Name:</t>
  </si>
  <si>
    <t>Definition</t>
  </si>
  <si>
    <t>Additional Notes</t>
  </si>
  <si>
    <t>i) Behavioral consultation services include consultations and recommendations for behavioral interventions and development of behavioral support plans that are related to the Client’s developmental disability and are necessary for the Client to acquire or maintain appropriate adaptive behaviors, interactions with others and behavioral self-management.
ii) Intervention modalities shall relate to an identified challenging behavioral need of the Client. Specific goals and procedures for the behavioral service shall be established.</t>
  </si>
  <si>
    <t>Behavioral Counseling</t>
  </si>
  <si>
    <t>Individual or group counseling services include psychotherapeutic or 
psychoeducational intervention that:
1) Is related to the developmental disability in order for the Client to acquire or maintain appropriate adaptive behaviors, interactions with others and behavioral self-management, and
2) Positively impacts the Client’s behavior or functioning and may include cognitive behavior therapy, systematic desensitization, anger management, biofeedback and relaxation therapy.
3) Services for the sole purpose of training basic life skills, such as activities of daily living, social skills and adaptive responding are excluded and not reimbursed under behavioral services.</t>
  </si>
  <si>
    <t>Behavioral line services include direct one on one (1:1) implementation of the behavioral support plan and are:
1) Under the supervision and oversight of a behavioral consultant
2) To include acute, short term intervention at the time of enrollment from an institutional setting, or
3) To address an identified challenging behavior of a Client at risk of institutional placement, and that places the Client’s health and safety or the safety of others at risk</t>
  </si>
  <si>
    <t>Behavioral plan assessment services include observations, interviews of direct care staff, functional behavioral analysis and assessment, evaluations and completion of a written assessment document.</t>
  </si>
  <si>
    <t>Basic homemaker services include cleaning, completing laundry, completing basic household care or maintenance within the Client’s primary residence only in the areas where the Client frequents.
i) Assistance may take the form of hands-on assistance including actually 
performing a task for the Client or cueing to prompt the Client to perform a task.
ii) Lawn care, snow removal, air duct cleaning, and animal care are specifically excluded and shall not be reimbursed.</t>
  </si>
  <si>
    <t>Enhanced homemaker services include basic homemaker services with the addition of either procedures for habilitation or procedures to perform extraordinary cleaning
 i) Habilitation services shall include direct training and instruction to the Client in performing basic household tasks including cleaning, laundry, and household care which may include some hands-on assistance by actually performing a task for the Client or enhanced prompting and cueing. 
ii) The provider shall be physically present to provide step-by-step verbal or physical instructions throughout the entire task:
1) When such support is incidental to the habilitative services being provided, and 
2) To increase the independence of the Client,
 iii) Incidental basic homemaker service may be provided in combination with enhanced homemaker services; however, the primary intent must be to provide habilitative services to increase independence of the Client. 
iv) Extraordinary cleaning are those tasks that are beyond routine sweeping, mopping, laundry or cleaning</t>
  </si>
  <si>
    <t>Job Coaching</t>
  </si>
  <si>
    <t>Individualized job coaching, including the following:
1. Providing necessary workplace supports to Clients with significant disabilities to ensure success in competitive integrated employment and resulting in a reduction in the need for paid workplace supports over time.</t>
  </si>
  <si>
    <t>Job Development</t>
  </si>
  <si>
    <t>Individualized job development, including the following:
1. Identifying and creating individualized competitive integrated employment opportunities for individuals with significant disabilities, which meet the needs of both the employer and the individuals. This competency includes negotiation of necessary disability accommodations.</t>
  </si>
  <si>
    <t>Massage includes the physical manipulation of muscles to ease muscle contractures or spasms, increase extension and muscle relaxation and decrease muscle tension and includes watsu</t>
  </si>
  <si>
    <t>Mentorship services are provided to Clients to promote self-advocacy through methods such as instructing, providing experiences, modeling and advising and include:
a. Assistance in interviewing potential providers, 
b. Assistance in understanding complicated health and safety issues, 
c. Assistance with participation on private and public boards, advisory groups and commissions, and 
d. Training in child and infant care for Clients who are parenting children. 
e. Mentorship services shall not duplicate case management or other waiver services.</t>
  </si>
  <si>
    <t>Movement Therapy</t>
  </si>
  <si>
    <t>Movement therapy includes the use of music or dance as a therapeutic tool for the habilitation, rehabilitation and maintenance of behavioral, developmental, physical, social, communication, or gross motor skills and assists in pain management and cognition</t>
  </si>
  <si>
    <t>Personal care services include: 
i) Assistance with basic self-care including hygiene, bathing, eating, dressing, grooming, bowel, bladder and menstrual care.
ii) Assistance with money management, 
iii) Assistance with menu planning and grocery shopping, and 
iv) Assistance with health related services including first aide, medication administration, assistance scheduling or reminders to attend routine or as needed medical, dental and therapy appointments, support that may include accompanying Clients to routine or as needed medical, dental, or therapy appointments to ensure understanding of instructions, doctor's orders, follow up, diagnoses or testing required, or skilled care that takes place out of the home. 
b. Personal care services may be provided on an episodic, emergency or on a continuing basis</t>
  </si>
  <si>
    <t>Prevocational Services are provided to prepare a Client for paid community employment. Services consist of teaching concepts including attendance, task completion, problem solving and safety, and are associated with performing compensated work.
i) Prevocational Services are directed to habilitative rather than explicit employment objectives and are provided in a variety of locations 
separate from the participant’s private residence or other residential living arrangement.
ii) Goals for Prevocational Services are to increase general employment skills and are not primarily directed at teaching job specific skills.</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</si>
  <si>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 Individual: the Client receives respite in a one-on-one situation. There are no other Clients in the setting also receiving respite services. Individual respite occurs for ten (10) hours or less in a twenty-four (24)- hour period.</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</si>
  <si>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Individual Day: the Client receives respite in a one-on-one situation for 
cumulatively more than 10 hours in a 24-hour period. A full day is 10 
hours or greater within a 24- hour period.</t>
  </si>
  <si>
    <t>Specialized habilitation (SH) services are provided to enable the Client to attain the maximum functional level or to be supported in such a manner that allows the Client to gain an increased level of self-sufficiency. Specialized habilitation services: 
i) Include the opportunity for Clients to select from Age Appropriate Activities and Materials, as defined in Section 8.484.2.A., both within and outside of the setting. 
ii) Include assistance with self-feeding, toileting, self-care, sensory stimulation and integration, self-sufficiency and maintenance skills, and 
iii) May reinforce skills or lessons taught in school, therapy or other settings and are coordinated with any physical, occupational or speech therapies listed in the service plan</t>
  </si>
  <si>
    <t xml:space="preserve"> Supported Community Connections Services are provided to support the abilities and skills necessary to enable the Client to access typical activities and functions of community life, such as those chosen by the general population, including community education or training, retirement and volunteer activities. Supported community connections services:
i) Provide a wide variety of opportunities to facilitate and build relationships and natural supports in the community while utilizing the community as a learning environment to provide services and supports as identified in a Client’s service plan, 
ii) Are conducted in a variety of settings in which the Client interacts with persons without disabilities other than those individuals who are 
providing services to the Client. These types of services may include socialization, adaptive skills and personnel to accompany and support the Client in community settings,
iii) Provide resources necessary for participation in activities and supplies related to skill acquisition, retention or improvement and are provided by the service agency as part of the established reimbursement rate, and
iv) May be provided in a group setting or may be provided to a single Client in a learning environment to provide instruction when identified in the service plan.
v) Activities provided exclusively for recreational purposes are not a benefit and shall not be reimbursed.</t>
  </si>
  <si>
    <t>STSLS Trips</t>
  </si>
  <si>
    <t>All mileage ranges
Non-Medical Transportation (NMT) services means transportation which enable eligible clients to gain 
physical access to non-medical community services and supports, as required by the care plan to prevent 
institutionalization.
Non-Medical Transportation services shall include, but not be limited to, transportation between 
the participant's home and non-medical services or supports such as Adult Day Centers, 
shopping, activities that encourage community integration, therapeutic swimming, counseling 
sessions not covered by State Plan, and other services as required by the care plan to prevent 
institutionalization</t>
  </si>
  <si>
    <r>
      <t xml:space="preserve">Documentation must support self-advocacy activities. The Arc of the United States defines self-advocacy as people with disabilities “exercising their rights as citizens by communicating for and representing themselves, with supports in doing so, as necessary. This means they have a say in decision-making in all areas of their daily lives and in the public policy decisions that affect them”
</t>
    </r>
    <r>
      <rPr>
        <b/>
        <sz val="10"/>
        <rFont val="Arial"/>
        <family val="2"/>
      </rPr>
      <t>Excludes:</t>
    </r>
    <r>
      <rPr>
        <sz val="10"/>
        <rFont val="Arial"/>
        <family val="2"/>
      </rPr>
      <t xml:space="preserve">
-Activities such as running errands, going to the gym, getting haircuts, etc. </t>
    </r>
  </si>
  <si>
    <r>
      <t xml:space="preserve">Includes:
</t>
    </r>
    <r>
      <rPr>
        <sz val="10"/>
        <rFont val="Arial"/>
        <family val="2"/>
      </rPr>
      <t xml:space="preserve">-A variety of activities and settings in the community
-Interaction with people without disabilities in the community
-Opportunities to facilitate learning and building supports
</t>
    </r>
    <r>
      <rPr>
        <b/>
        <sz val="10"/>
        <rFont val="Arial"/>
        <family val="2"/>
      </rPr>
      <t xml:space="preserve">
Excludes:
-</t>
    </r>
    <r>
      <rPr>
        <sz val="10"/>
        <rFont val="Arial"/>
        <family val="2"/>
      </rPr>
      <t>Services inside the home or time spent at a day program
-Visiting family members
-Leisure activities such as going to the movies</t>
    </r>
  </si>
  <si>
    <t>RMHS Website- Includes a Video Tutorial for Using This Invoice Template</t>
  </si>
  <si>
    <t>For Providers - RMHS (rmhumanservices.org)</t>
  </si>
  <si>
    <t>Service Definitions</t>
  </si>
  <si>
    <t>Code of Colorado Regulations (state.co.us)</t>
  </si>
  <si>
    <t>https://hcpf.colorado.gov/long-term-services-supports-benefits-services-glossary</t>
  </si>
  <si>
    <t>Documentation &amp; Compliance Resources</t>
  </si>
  <si>
    <t>Documentation Matters Toolkit | CMS</t>
  </si>
  <si>
    <t>Complying With Medical Record Documentation Requirements Fact Sheet | Guidance Portal (hhs.gov)</t>
  </si>
  <si>
    <t>Medical Auditing Frequently Asked Questions - AAPC</t>
  </si>
  <si>
    <t>Fee Schedules</t>
  </si>
  <si>
    <t>Provider Rates and Fee Schedule | Colorado Department of Health Care Policy &amp; Financing</t>
  </si>
  <si>
    <t>HCBS Waivers</t>
  </si>
  <si>
    <t>STSLS/OBRA</t>
  </si>
  <si>
    <t>Template effective 7/1/24-6/30/25, pending any applicable changes to the HCPF fee schedule</t>
  </si>
  <si>
    <r>
      <rPr>
        <b/>
        <sz val="10"/>
        <rFont val="Arial"/>
        <family val="2"/>
      </rPr>
      <t>Includes:</t>
    </r>
    <r>
      <rPr>
        <sz val="10"/>
        <rFont val="Arial"/>
        <family val="2"/>
      </rPr>
      <t xml:space="preserve">
-Client participation in tasks, cueing the client to perform the task
</t>
    </r>
    <r>
      <rPr>
        <b/>
        <sz val="10"/>
        <rFont val="Arial"/>
        <family val="2"/>
      </rPr>
      <t>Excludes:</t>
    </r>
    <r>
      <rPr>
        <sz val="10"/>
        <rFont val="Arial"/>
        <family val="2"/>
      </rPr>
      <t xml:space="preserve">
-Cleaning of common areas of the residence the client does not frequent</t>
    </r>
  </si>
  <si>
    <t>Documentation must show how the client is being taught the cleaning services step-by-step to increase independence and/or show that the activities are extraordinarily above the tasks included in Homemaker Basic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</si>
</sst>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164" formatCode="[$-409]h:mm\ AM/PM;@"/>
    <numFmt numFmtId="165" formatCode="m/d/yy;@"/>
    <numFmt numFmtId="166" formatCode="h:mm;@"/>
    <numFmt numFmtId="167" formatCode="[$-409]mmmm\-yy;@"/>
    <numFmt numFmtId="168" formatCode="&quot;$&quot;#,##0.00"/>
    <numFmt numFmtId="169" formatCode="[$$-409]#,##0.00;\([$$-409]#,##0.00\);[$$-409]#,##0.00;@"/>
  </numFmts>
  <fonts count="20" x14ac:knownFonts="1">
    <font>
      <sz val="10"/>
      <name val="Arial"/>
    </font>
    <font>
      <sz val="10"/>
      <name val="Arial"/>
      <family val="2"/>
    </font>
    <font>
      <sz val="8"/>
      <name val="Arial"/>
      <family val="2"/>
    </font>
    <font>
      <b/>
      <sz val="10"/>
      <name val="Arial"/>
      <family val="2"/>
    </font>
    <font>
      <sz val="11"/>
      <name val="Arial"/>
      <family val="2"/>
    </font>
    <font>
      <u/>
      <sz val="11.5"/>
      <color theme="10"/>
      <name val="Arial"/>
      <family val="2"/>
    </font>
    <font>
      <b/>
      <sz val="10"/>
      <color theme="0"/>
      <name val="Arial"/>
      <family val="2"/>
    </font>
    <font>
      <b/>
      <u/>
      <sz val="10"/>
      <name val="Arial"/>
      <family val="2"/>
    </font>
    <font>
      <i/>
      <sz val="9"/>
      <name val="Arial"/>
      <family val="2"/>
    </font>
    <font>
      <b/>
      <sz val="8"/>
      <color theme="0"/>
      <name val="Arial"/>
      <family val="2"/>
    </font>
    <font>
      <sz val="10"/>
      <color theme="0"/>
      <name val="Arial"/>
      <family val="2"/>
    </font>
    <font>
      <sz val="10"/>
      <name val="Arial"/>
      <family val="2"/>
    </font>
    <font>
      <sz val="7.7"/>
      <name val="Arial"/>
      <family val="2"/>
    </font>
    <font>
      <sz val="8"/>
      <color rgb="FF000000"/>
      <name val="Tahoma"/>
      <family val="2"/>
    </font>
    <font>
      <sz val="12"/>
      <color theme="0"/>
      <name val="Arial"/>
      <family val="2"/>
    </font>
    <font>
      <sz val="12"/>
      <name val="Arial"/>
      <family val="2"/>
    </font>
    <font>
      <b/>
      <sz val="12"/>
      <color theme="0"/>
      <name val="Arial"/>
      <family val="2"/>
    </font>
    <font>
      <b/>
      <sz val="12"/>
      <name val="Arial"/>
      <family val="2"/>
    </font>
    <font>
      <i/>
      <sz val="8"/>
      <name val="Arial"/>
      <family val="2"/>
    </font>
    <font>
      <b/>
      <i/>
      <sz val="8"/>
      <name val="Arial"/>
      <family val="2"/>
    </font>
  </fonts>
  <fills count="9">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0" tint="-0.14999847407452621"/>
        <bgColor indexed="64"/>
      </patternFill>
    </fill>
    <fill>
      <patternFill patternType="solid">
        <fgColor rgb="FFF0F0F0"/>
      </patternFill>
    </fill>
    <fill>
      <patternFill patternType="solid">
        <fgColor theme="7" tint="-0.249977111117893"/>
        <bgColor indexed="64"/>
      </patternFill>
    </fill>
    <fill>
      <patternFill patternType="solid">
        <fgColor theme="3" tint="-0.499984740745262"/>
        <bgColor indexed="64"/>
      </patternFill>
    </fill>
    <fill>
      <patternFill patternType="solid">
        <fgColor theme="4" tint="-0.499984740745262"/>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style="medium">
        <color indexed="64"/>
      </left>
      <right/>
      <top style="thin">
        <color indexed="64"/>
      </top>
      <bottom style="thin">
        <color indexed="64"/>
      </bottom>
      <diagonal/>
    </border>
    <border>
      <left style="thin">
        <color indexed="64"/>
      </left>
      <right/>
      <top style="thin">
        <color indexed="64"/>
      </top>
      <bottom style="thin">
        <color theme="5"/>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theme="5"/>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44" fontId="11" fillId="0" borderId="0" applyFont="0" applyFill="0" applyBorder="0" applyAlignment="0" applyProtection="0"/>
  </cellStyleXfs>
  <cellXfs count="189">
    <xf numFmtId="0" fontId="0" fillId="0" borderId="0" xfId="0"/>
    <xf numFmtId="14" fontId="1" fillId="0" borderId="1" xfId="0" applyNumberFormat="1" applyFont="1" applyBorder="1" applyAlignment="1" applyProtection="1">
      <alignment horizontal="center" vertical="center" wrapText="1"/>
      <protection locked="0"/>
    </xf>
    <xf numFmtId="164" fontId="1" fillId="0" borderId="1" xfId="0" applyNumberFormat="1" applyFont="1" applyBorder="1" applyAlignment="1" applyProtection="1">
      <alignment horizontal="center" vertical="center" wrapText="1"/>
      <protection locked="0"/>
    </xf>
    <xf numFmtId="0" fontId="1" fillId="0" borderId="0" xfId="0" applyFont="1" applyProtection="1">
      <protection locked="0"/>
    </xf>
    <xf numFmtId="0" fontId="1" fillId="0" borderId="0" xfId="0" applyFont="1" applyAlignment="1" applyProtection="1">
      <alignment vertical="center"/>
      <protection locked="0"/>
    </xf>
    <xf numFmtId="0" fontId="3" fillId="0" borderId="0" xfId="0" applyFont="1" applyProtection="1">
      <protection locked="0"/>
    </xf>
    <xf numFmtId="49" fontId="3" fillId="0" borderId="0" xfId="0" applyNumberFormat="1" applyFont="1" applyAlignment="1" applyProtection="1">
      <alignment horizontal="left"/>
      <protection locked="0"/>
    </xf>
    <xf numFmtId="165" fontId="3" fillId="0" borderId="0" xfId="0" applyNumberFormat="1" applyFont="1" applyAlignment="1" applyProtection="1">
      <alignment horizontal="left"/>
      <protection locked="0"/>
    </xf>
    <xf numFmtId="164" fontId="3" fillId="0" borderId="0" xfId="0" applyNumberFormat="1" applyFont="1" applyProtection="1">
      <protection locked="0"/>
    </xf>
    <xf numFmtId="165" fontId="1" fillId="2" borderId="10" xfId="0" applyNumberFormat="1" applyFont="1" applyFill="1" applyBorder="1" applyAlignment="1" applyProtection="1">
      <alignment horizontal="left"/>
      <protection locked="0"/>
    </xf>
    <xf numFmtId="164" fontId="1" fillId="0" borderId="10" xfId="0" applyNumberFormat="1" applyFont="1" applyBorder="1" applyProtection="1">
      <protection locked="0"/>
    </xf>
    <xf numFmtId="0" fontId="1" fillId="0" borderId="10" xfId="0" applyFont="1" applyBorder="1" applyProtection="1">
      <protection locked="0"/>
    </xf>
    <xf numFmtId="0" fontId="3" fillId="0" borderId="4" xfId="0" applyFont="1" applyBorder="1" applyAlignment="1" applyProtection="1">
      <alignment horizontal="left"/>
      <protection locked="0"/>
    </xf>
    <xf numFmtId="0" fontId="3" fillId="0" borderId="7" xfId="0" applyFont="1" applyBorder="1" applyAlignment="1" applyProtection="1">
      <alignment horizontal="left"/>
      <protection locked="0"/>
    </xf>
    <xf numFmtId="0" fontId="3" fillId="0" borderId="7" xfId="0" applyFont="1" applyBorder="1" applyProtection="1">
      <protection locked="0"/>
    </xf>
    <xf numFmtId="0" fontId="1" fillId="0" borderId="0" xfId="0" applyFont="1"/>
    <xf numFmtId="0" fontId="1" fillId="0" borderId="1" xfId="0" applyFont="1" applyBorder="1" applyAlignment="1" applyProtection="1">
      <alignment horizontal="left" vertical="center" wrapText="1"/>
      <protection locked="0"/>
    </xf>
    <xf numFmtId="0" fontId="1" fillId="0" borderId="1" xfId="0" applyFont="1" applyBorder="1" applyAlignment="1" applyProtection="1">
      <alignment horizontal="left" vertical="center" wrapText="1" shrinkToFit="1"/>
      <protection locked="0"/>
    </xf>
    <xf numFmtId="0" fontId="3" fillId="0" borderId="0" xfId="0" applyFont="1" applyAlignment="1" applyProtection="1">
      <alignment horizontal="center" vertical="center"/>
      <protection locked="0"/>
    </xf>
    <xf numFmtId="0" fontId="1" fillId="0" borderId="14" xfId="0" applyFont="1" applyBorder="1" applyAlignment="1" applyProtection="1">
      <alignment horizontal="center" vertical="center" wrapText="1"/>
      <protection locked="0"/>
    </xf>
    <xf numFmtId="0" fontId="1" fillId="0" borderId="1" xfId="0" applyFont="1" applyBorder="1" applyAlignment="1">
      <alignment wrapText="1"/>
    </xf>
    <xf numFmtId="14" fontId="1" fillId="0" borderId="1" xfId="0" applyNumberFormat="1" applyFont="1" applyBorder="1" applyAlignment="1">
      <alignment wrapText="1"/>
    </xf>
    <xf numFmtId="1" fontId="1" fillId="0" borderId="1" xfId="0" applyNumberFormat="1" applyFont="1" applyBorder="1" applyAlignment="1">
      <alignment wrapText="1"/>
    </xf>
    <xf numFmtId="0" fontId="1" fillId="0" borderId="14" xfId="0" applyFont="1" applyBorder="1" applyAlignment="1">
      <alignment wrapText="1"/>
    </xf>
    <xf numFmtId="1" fontId="1" fillId="0" borderId="15" xfId="0" applyNumberFormat="1" applyFont="1" applyBorder="1" applyAlignment="1">
      <alignment horizontal="center" wrapText="1"/>
    </xf>
    <xf numFmtId="0" fontId="1" fillId="0" borderId="16" xfId="0" applyFont="1" applyBorder="1" applyAlignment="1">
      <alignment wrapText="1"/>
    </xf>
    <xf numFmtId="14" fontId="1" fillId="0" borderId="17" xfId="0" applyNumberFormat="1" applyFont="1" applyBorder="1" applyAlignment="1">
      <alignment wrapText="1"/>
    </xf>
    <xf numFmtId="1" fontId="1" fillId="0" borderId="17" xfId="0" applyNumberFormat="1" applyFont="1" applyBorder="1" applyAlignment="1">
      <alignment wrapText="1"/>
    </xf>
    <xf numFmtId="0" fontId="1" fillId="0" borderId="17" xfId="0" applyFont="1" applyBorder="1" applyAlignment="1">
      <alignment wrapText="1"/>
    </xf>
    <xf numFmtId="0" fontId="3" fillId="0" borderId="0" xfId="0" applyFont="1" applyAlignment="1" applyProtection="1">
      <alignment horizontal="center"/>
      <protection locked="0"/>
    </xf>
    <xf numFmtId="0" fontId="1" fillId="0" borderId="0" xfId="0" applyFont="1" applyAlignment="1" applyProtection="1">
      <alignment horizontal="center" vertical="center" wrapText="1"/>
      <protection locked="0"/>
    </xf>
    <xf numFmtId="17" fontId="1" fillId="0" borderId="0" xfId="0" applyNumberFormat="1" applyFont="1" applyAlignment="1" applyProtection="1">
      <alignment horizontal="left"/>
      <protection locked="0"/>
    </xf>
    <xf numFmtId="0" fontId="1" fillId="0" borderId="0" xfId="0" applyFont="1" applyAlignment="1" applyProtection="1">
      <alignment horizontal="left"/>
      <protection locked="0"/>
    </xf>
    <xf numFmtId="165" fontId="1" fillId="0" borderId="0" xfId="0" applyNumberFormat="1" applyFont="1" applyAlignment="1" applyProtection="1">
      <alignment horizontal="left"/>
      <protection locked="0"/>
    </xf>
    <xf numFmtId="164" fontId="1" fillId="0" borderId="0" xfId="0" applyNumberFormat="1" applyFont="1" applyProtection="1">
      <protection locked="0"/>
    </xf>
    <xf numFmtId="0" fontId="3" fillId="0" borderId="8" xfId="0" applyFont="1" applyBorder="1" applyProtection="1">
      <protection locked="0"/>
    </xf>
    <xf numFmtId="0" fontId="6" fillId="0" borderId="0" xfId="1" applyFont="1" applyFill="1" applyBorder="1" applyAlignment="1" applyProtection="1">
      <alignment vertical="center" wrapText="1"/>
      <protection locked="0"/>
    </xf>
    <xf numFmtId="0" fontId="3" fillId="0" borderId="10" xfId="0" applyFont="1" applyBorder="1" applyProtection="1">
      <protection locked="0"/>
    </xf>
    <xf numFmtId="0" fontId="3" fillId="0" borderId="11" xfId="0" applyFont="1" applyBorder="1" applyProtection="1">
      <protection locked="0"/>
    </xf>
    <xf numFmtId="164" fontId="1" fillId="0" borderId="0" xfId="2" applyNumberFormat="1" applyAlignment="1" applyProtection="1">
      <alignment horizontal="center" wrapText="1"/>
      <protection locked="0"/>
    </xf>
    <xf numFmtId="0" fontId="3" fillId="0" borderId="7" xfId="2" applyFont="1" applyBorder="1" applyAlignment="1" applyProtection="1">
      <alignment horizontal="center"/>
      <protection locked="0"/>
    </xf>
    <xf numFmtId="0" fontId="3" fillId="0" borderId="9" xfId="2" applyFont="1" applyBorder="1" applyAlignment="1" applyProtection="1">
      <alignment horizontal="center"/>
      <protection locked="0"/>
    </xf>
    <xf numFmtId="49" fontId="1" fillId="0" borderId="2" xfId="2" applyNumberFormat="1" applyBorder="1" applyAlignment="1" applyProtection="1">
      <alignment horizontal="left"/>
      <protection locked="0"/>
    </xf>
    <xf numFmtId="165" fontId="1" fillId="0" borderId="0" xfId="2" applyNumberFormat="1" applyAlignment="1" applyProtection="1">
      <alignment horizontal="left"/>
      <protection locked="0"/>
    </xf>
    <xf numFmtId="164" fontId="1" fillId="0" borderId="0" xfId="2" applyNumberFormat="1" applyProtection="1">
      <protection locked="0"/>
    </xf>
    <xf numFmtId="0" fontId="1" fillId="0" borderId="0" xfId="2" applyProtection="1">
      <protection locked="0"/>
    </xf>
    <xf numFmtId="164" fontId="1" fillId="0" borderId="10" xfId="2" applyNumberFormat="1" applyBorder="1" applyProtection="1">
      <protection locked="0"/>
    </xf>
    <xf numFmtId="165" fontId="1" fillId="0" borderId="10" xfId="2" applyNumberFormat="1" applyBorder="1" applyAlignment="1" applyProtection="1">
      <alignment horizontal="left"/>
      <protection locked="0"/>
    </xf>
    <xf numFmtId="0" fontId="4" fillId="0" borderId="10" xfId="2" applyFont="1" applyBorder="1" applyProtection="1">
      <protection locked="0"/>
    </xf>
    <xf numFmtId="0" fontId="1" fillId="0" borderId="10" xfId="2" applyBorder="1" applyProtection="1">
      <protection locked="0"/>
    </xf>
    <xf numFmtId="165" fontId="3" fillId="0" borderId="0" xfId="2" applyNumberFormat="1" applyFont="1" applyAlignment="1" applyProtection="1">
      <alignment horizontal="center"/>
      <protection locked="0"/>
    </xf>
    <xf numFmtId="0" fontId="1" fillId="0" borderId="3" xfId="2" applyBorder="1" applyProtection="1">
      <protection locked="0"/>
    </xf>
    <xf numFmtId="0" fontId="1" fillId="2" borderId="12" xfId="0" applyFont="1" applyFill="1" applyBorder="1" applyAlignment="1" applyProtection="1">
      <alignment horizontal="center"/>
      <protection locked="0"/>
    </xf>
    <xf numFmtId="0" fontId="1" fillId="2" borderId="3" xfId="0" applyFont="1" applyFill="1" applyBorder="1" applyAlignment="1" applyProtection="1">
      <alignment horizontal="center"/>
      <protection locked="0"/>
    </xf>
    <xf numFmtId="167" fontId="1" fillId="2" borderId="3" xfId="0" applyNumberFormat="1" applyFont="1" applyFill="1" applyBorder="1" applyAlignment="1" applyProtection="1">
      <alignment horizontal="center"/>
      <protection locked="0"/>
    </xf>
    <xf numFmtId="0" fontId="3" fillId="0" borderId="9" xfId="0" applyFont="1" applyBorder="1" applyProtection="1">
      <protection locked="0"/>
    </xf>
    <xf numFmtId="167" fontId="1" fillId="2" borderId="10" xfId="0" applyNumberFormat="1" applyFont="1" applyFill="1" applyBorder="1" applyAlignment="1" applyProtection="1">
      <alignment horizontal="left"/>
      <protection locked="0"/>
    </xf>
    <xf numFmtId="0" fontId="3" fillId="0" borderId="0" xfId="0" applyFont="1" applyProtection="1">
      <protection locked="0" hidden="1"/>
    </xf>
    <xf numFmtId="0" fontId="1" fillId="0" borderId="31" xfId="0" applyFont="1" applyBorder="1" applyAlignment="1" applyProtection="1">
      <alignment horizontal="center" vertical="center" wrapText="1"/>
      <protection locked="0"/>
    </xf>
    <xf numFmtId="0" fontId="1" fillId="0" borderId="27" xfId="0" applyFont="1" applyBorder="1" applyAlignment="1" applyProtection="1">
      <alignment horizontal="center" vertical="center" wrapText="1"/>
      <protection locked="0"/>
    </xf>
    <xf numFmtId="0" fontId="1" fillId="0" borderId="32" xfId="0" applyFont="1" applyBorder="1" applyAlignment="1" applyProtection="1">
      <alignment horizontal="center" vertical="center" wrapText="1"/>
      <protection locked="0"/>
    </xf>
    <xf numFmtId="14" fontId="1" fillId="0" borderId="30" xfId="0" applyNumberFormat="1" applyFont="1" applyBorder="1" applyAlignment="1" applyProtection="1">
      <alignment horizontal="center" vertical="center" wrapText="1"/>
      <protection locked="0"/>
    </xf>
    <xf numFmtId="164" fontId="1" fillId="0" borderId="30" xfId="0" applyNumberFormat="1" applyFont="1" applyBorder="1" applyAlignment="1" applyProtection="1">
      <alignment horizontal="center" vertical="center" wrapText="1"/>
      <protection locked="0"/>
    </xf>
    <xf numFmtId="0" fontId="1" fillId="0" borderId="28" xfId="0" applyFont="1" applyBorder="1" applyAlignment="1" applyProtection="1">
      <alignment horizontal="center" vertical="center" wrapText="1"/>
      <protection locked="0"/>
    </xf>
    <xf numFmtId="14" fontId="1" fillId="0" borderId="25" xfId="0" applyNumberFormat="1" applyFont="1" applyBorder="1" applyAlignment="1" applyProtection="1">
      <alignment horizontal="center" vertical="center" wrapText="1"/>
      <protection locked="0"/>
    </xf>
    <xf numFmtId="164" fontId="1" fillId="0" borderId="25" xfId="0" applyNumberFormat="1" applyFont="1" applyBorder="1" applyAlignment="1" applyProtection="1">
      <alignment horizontal="center" vertical="center" wrapText="1"/>
      <protection locked="0"/>
    </xf>
    <xf numFmtId="44" fontId="0" fillId="0" borderId="0" xfId="3" applyFont="1"/>
    <xf numFmtId="49" fontId="1" fillId="0" borderId="10" xfId="0" applyNumberFormat="1" applyFont="1" applyBorder="1" applyProtection="1">
      <protection locked="0"/>
    </xf>
    <xf numFmtId="49" fontId="1" fillId="0" borderId="0" xfId="2" applyNumberFormat="1" applyAlignment="1" applyProtection="1">
      <alignment horizontal="center" wrapText="1"/>
      <protection locked="0"/>
    </xf>
    <xf numFmtId="49" fontId="1" fillId="0" borderId="10" xfId="2" applyNumberFormat="1" applyBorder="1" applyProtection="1">
      <protection locked="0"/>
    </xf>
    <xf numFmtId="49" fontId="3" fillId="0" borderId="0" xfId="0" applyNumberFormat="1" applyFont="1" applyProtection="1">
      <protection locked="0"/>
    </xf>
    <xf numFmtId="0" fontId="7" fillId="0" borderId="0" xfId="0" applyFont="1" applyAlignment="1" applyProtection="1">
      <alignment horizontal="center"/>
      <protection locked="0"/>
    </xf>
    <xf numFmtId="0" fontId="1" fillId="0" borderId="0" xfId="0" applyFont="1" applyAlignment="1">
      <alignment horizontal="center" wrapText="1"/>
    </xf>
    <xf numFmtId="0" fontId="1" fillId="0" borderId="33" xfId="0" applyFont="1" applyBorder="1" applyAlignment="1" applyProtection="1">
      <alignment horizontal="center" vertical="center" wrapText="1"/>
      <protection locked="0"/>
    </xf>
    <xf numFmtId="0" fontId="6" fillId="3" borderId="0" xfId="0" applyFont="1" applyFill="1" applyAlignment="1" applyProtection="1">
      <alignment horizontal="center"/>
      <protection locked="0"/>
    </xf>
    <xf numFmtId="0" fontId="12" fillId="4" borderId="0" xfId="0" applyFont="1" applyFill="1" applyAlignment="1" applyProtection="1">
      <alignment horizontal="center" vertical="center" wrapText="1"/>
      <protection locked="0"/>
    </xf>
    <xf numFmtId="17" fontId="6" fillId="3" borderId="0" xfId="0" applyNumberFormat="1" applyFont="1" applyFill="1" applyAlignment="1" applyProtection="1">
      <alignment horizontal="center" vertical="center" wrapText="1"/>
      <protection locked="0"/>
    </xf>
    <xf numFmtId="168" fontId="1" fillId="0" borderId="0" xfId="0" applyNumberFormat="1" applyFont="1" applyAlignment="1">
      <alignment horizontal="center" vertical="center" wrapText="1"/>
    </xf>
    <xf numFmtId="168" fontId="1" fillId="4" borderId="0" xfId="0" applyNumberFormat="1" applyFont="1" applyFill="1" applyAlignment="1">
      <alignment horizontal="center" vertical="center" wrapText="1"/>
    </xf>
    <xf numFmtId="0" fontId="6" fillId="3" borderId="0" xfId="1" applyFont="1" applyFill="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44" fontId="1" fillId="0" borderId="0" xfId="3" applyFont="1"/>
    <xf numFmtId="49" fontId="13" fillId="5" borderId="36" xfId="0" applyNumberFormat="1" applyFont="1" applyFill="1" applyBorder="1" applyAlignment="1">
      <alignment horizontal="left" vertical="center" readingOrder="1"/>
    </xf>
    <xf numFmtId="169" fontId="13" fillId="5" borderId="36" xfId="0" applyNumberFormat="1" applyFont="1" applyFill="1" applyBorder="1" applyAlignment="1">
      <alignment horizontal="left" vertical="center" readingOrder="1"/>
    </xf>
    <xf numFmtId="0" fontId="13" fillId="5" borderId="36" xfId="0" applyFont="1" applyFill="1" applyBorder="1" applyAlignment="1">
      <alignment horizontal="left" vertical="center" readingOrder="1"/>
    </xf>
    <xf numFmtId="49" fontId="13" fillId="0" borderId="0" xfId="0" applyNumberFormat="1" applyFont="1" applyAlignment="1">
      <alignment horizontal="left" vertical="center" readingOrder="1"/>
    </xf>
    <xf numFmtId="0" fontId="3" fillId="0" borderId="0" xfId="0" applyFont="1" applyAlignment="1" applyProtection="1">
      <alignment horizontal="left"/>
      <protection locked="0"/>
    </xf>
    <xf numFmtId="0" fontId="6" fillId="6" borderId="7" xfId="0" applyFont="1" applyFill="1" applyBorder="1" applyAlignment="1" applyProtection="1">
      <alignment horizontal="center" vertical="center" wrapText="1"/>
      <protection locked="0"/>
    </xf>
    <xf numFmtId="49" fontId="6" fillId="6" borderId="26" xfId="0" applyNumberFormat="1" applyFont="1" applyFill="1" applyBorder="1" applyAlignment="1" applyProtection="1">
      <alignment horizontal="center" vertical="center" wrapText="1"/>
      <protection locked="0"/>
    </xf>
    <xf numFmtId="165" fontId="6" fillId="6" borderId="26" xfId="0" applyNumberFormat="1" applyFont="1" applyFill="1" applyBorder="1" applyAlignment="1" applyProtection="1">
      <alignment horizontal="center" vertical="center" wrapText="1"/>
      <protection locked="0"/>
    </xf>
    <xf numFmtId="164" fontId="6" fillId="6" borderId="26" xfId="0" applyNumberFormat="1" applyFont="1" applyFill="1" applyBorder="1" applyAlignment="1" applyProtection="1">
      <alignment horizontal="center" vertical="center" wrapText="1"/>
      <protection locked="0"/>
    </xf>
    <xf numFmtId="0" fontId="10" fillId="6" borderId="34" xfId="0" applyFont="1" applyFill="1" applyBorder="1" applyAlignment="1" applyProtection="1">
      <alignment horizontal="center" vertical="center" wrapText="1"/>
      <protection locked="0"/>
    </xf>
    <xf numFmtId="0" fontId="10" fillId="6" borderId="24" xfId="0" applyFont="1" applyFill="1" applyBorder="1" applyAlignment="1" applyProtection="1">
      <alignment horizontal="left" vertical="center" wrapText="1"/>
      <protection locked="0"/>
    </xf>
    <xf numFmtId="0" fontId="10" fillId="6" borderId="24" xfId="0" applyFont="1" applyFill="1" applyBorder="1" applyAlignment="1" applyProtection="1">
      <alignment horizontal="center" vertical="center" wrapText="1"/>
      <protection locked="0"/>
    </xf>
    <xf numFmtId="49" fontId="6" fillId="6" borderId="26" xfId="0" applyNumberFormat="1" applyFont="1" applyFill="1" applyBorder="1" applyAlignment="1">
      <alignment horizontal="center" vertical="center" wrapText="1"/>
    </xf>
    <xf numFmtId="164" fontId="6" fillId="6" borderId="26" xfId="0" applyNumberFormat="1" applyFont="1" applyFill="1" applyBorder="1" applyAlignment="1">
      <alignment horizontal="center" vertical="center" wrapText="1"/>
    </xf>
    <xf numFmtId="17" fontId="6" fillId="6" borderId="26" xfId="0" applyNumberFormat="1" applyFont="1" applyFill="1" applyBorder="1" applyAlignment="1">
      <alignment horizontal="center" vertical="center"/>
    </xf>
    <xf numFmtId="17" fontId="6" fillId="6" borderId="26" xfId="0" applyNumberFormat="1" applyFont="1" applyFill="1" applyBorder="1" applyAlignment="1">
      <alignment horizontal="center" vertical="center" wrapText="1"/>
    </xf>
    <xf numFmtId="0" fontId="6" fillId="6" borderId="26" xfId="0" applyFont="1" applyFill="1" applyBorder="1" applyAlignment="1">
      <alignment horizontal="center" vertical="center" wrapText="1"/>
    </xf>
    <xf numFmtId="17" fontId="6" fillId="6" borderId="24" xfId="0" applyNumberFormat="1" applyFont="1" applyFill="1" applyBorder="1" applyAlignment="1">
      <alignment horizontal="center" vertical="center"/>
    </xf>
    <xf numFmtId="17" fontId="6" fillId="6" borderId="29" xfId="0" applyNumberFormat="1" applyFont="1" applyFill="1" applyBorder="1" applyAlignment="1">
      <alignment horizontal="center" vertical="center" wrapText="1"/>
    </xf>
    <xf numFmtId="49" fontId="1" fillId="0" borderId="30" xfId="0" applyNumberFormat="1" applyFont="1" applyBorder="1" applyAlignment="1">
      <alignment horizontal="center" vertical="center" wrapText="1"/>
    </xf>
    <xf numFmtId="166" fontId="1" fillId="0" borderId="30" xfId="0" applyNumberFormat="1" applyFont="1" applyBorder="1" applyAlignment="1">
      <alignment horizontal="center" vertical="center" wrapText="1"/>
    </xf>
    <xf numFmtId="0" fontId="1" fillId="0" borderId="30" xfId="0" applyFont="1" applyBorder="1" applyAlignment="1">
      <alignment horizontal="center" vertical="center" wrapText="1"/>
    </xf>
    <xf numFmtId="0" fontId="1" fillId="0" borderId="1" xfId="0" applyFont="1" applyBorder="1" applyAlignment="1">
      <alignment horizontal="center" vertical="center" wrapText="1"/>
    </xf>
    <xf numFmtId="168" fontId="1" fillId="0" borderId="1" xfId="0" applyNumberFormat="1" applyFont="1" applyBorder="1" applyAlignment="1">
      <alignment horizontal="center" vertical="center" wrapText="1"/>
    </xf>
    <xf numFmtId="49" fontId="1" fillId="0" borderId="35" xfId="0" applyNumberFormat="1" applyFont="1" applyBorder="1" applyAlignment="1">
      <alignment horizontal="center" vertical="center" wrapText="1"/>
    </xf>
    <xf numFmtId="49" fontId="10" fillId="3" borderId="24" xfId="0" applyNumberFormat="1"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 fillId="0" borderId="26" xfId="0" applyFont="1" applyBorder="1" applyAlignment="1">
      <alignment horizontal="center" vertical="center" wrapText="1"/>
    </xf>
    <xf numFmtId="0" fontId="1" fillId="4" borderId="24" xfId="0" applyFont="1" applyFill="1" applyBorder="1" applyAlignment="1">
      <alignment horizontal="center" vertical="center" wrapText="1"/>
    </xf>
    <xf numFmtId="0" fontId="1" fillId="4" borderId="1" xfId="0" applyFont="1" applyFill="1" applyBorder="1" applyAlignment="1">
      <alignment horizontal="center" vertical="center" wrapText="1"/>
    </xf>
    <xf numFmtId="168" fontId="1" fillId="4" borderId="1" xfId="0" applyNumberFormat="1" applyFont="1" applyFill="1" applyBorder="1" applyAlignment="1">
      <alignment horizontal="center" vertical="center" wrapText="1"/>
    </xf>
    <xf numFmtId="1" fontId="1" fillId="0" borderId="18" xfId="0" applyNumberFormat="1" applyFont="1" applyBorder="1" applyAlignment="1">
      <alignment horizontal="center" wrapText="1"/>
    </xf>
    <xf numFmtId="0" fontId="1" fillId="0" borderId="38" xfId="0" applyFont="1" applyBorder="1" applyAlignment="1">
      <alignment wrapText="1"/>
    </xf>
    <xf numFmtId="14" fontId="1" fillId="0" borderId="39" xfId="0" applyNumberFormat="1" applyFont="1" applyBorder="1" applyAlignment="1">
      <alignment wrapText="1"/>
    </xf>
    <xf numFmtId="1" fontId="1" fillId="0" borderId="39" xfId="0" applyNumberFormat="1" applyFont="1" applyBorder="1" applyAlignment="1">
      <alignment wrapText="1"/>
    </xf>
    <xf numFmtId="0" fontId="1" fillId="0" borderId="39" xfId="0" applyFont="1" applyBorder="1" applyAlignment="1">
      <alignment wrapText="1"/>
    </xf>
    <xf numFmtId="1" fontId="1" fillId="0" borderId="40" xfId="0" applyNumberFormat="1" applyFont="1" applyBorder="1" applyAlignment="1">
      <alignment horizontal="center" wrapText="1"/>
    </xf>
    <xf numFmtId="14" fontId="13" fillId="5" borderId="36" xfId="0" applyNumberFormat="1" applyFont="1" applyFill="1" applyBorder="1" applyAlignment="1">
      <alignment horizontal="left" vertical="center" readingOrder="1"/>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3" fillId="0" borderId="0" xfId="0" applyFont="1" applyAlignment="1">
      <alignment horizontal="center"/>
    </xf>
    <xf numFmtId="0" fontId="0" fillId="0" borderId="0" xfId="0" applyAlignment="1">
      <alignment vertical="center"/>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xf>
    <xf numFmtId="0" fontId="0" fillId="0" borderId="0" xfId="0"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wrapText="1"/>
    </xf>
    <xf numFmtId="0" fontId="3" fillId="0" borderId="0" xfId="0" applyFont="1" applyAlignment="1">
      <alignment vertical="center" wrapText="1"/>
    </xf>
    <xf numFmtId="0" fontId="14" fillId="8" borderId="44" xfId="0" applyFont="1" applyFill="1" applyBorder="1" applyAlignment="1">
      <alignment horizontal="center" vertical="center"/>
    </xf>
    <xf numFmtId="0" fontId="15" fillId="0" borderId="0" xfId="0" applyFont="1"/>
    <xf numFmtId="0" fontId="5" fillId="0" borderId="1" xfId="1" applyBorder="1" applyAlignment="1" applyProtection="1"/>
    <xf numFmtId="0" fontId="5" fillId="0" borderId="44" xfId="1" applyBorder="1" applyAlignment="1" applyProtection="1"/>
    <xf numFmtId="0" fontId="16" fillId="8" borderId="44" xfId="0" applyFont="1" applyFill="1" applyBorder="1" applyAlignment="1">
      <alignment horizontal="center" vertical="center"/>
    </xf>
    <xf numFmtId="0" fontId="5" fillId="0" borderId="24" xfId="1" applyFill="1" applyBorder="1" applyAlignment="1" applyProtection="1"/>
    <xf numFmtId="0" fontId="5" fillId="0" borderId="39" xfId="1" applyFill="1" applyBorder="1" applyAlignment="1" applyProtection="1"/>
    <xf numFmtId="0" fontId="5" fillId="0" borderId="0" xfId="1" applyFill="1" applyBorder="1" applyAlignment="1" applyProtection="1"/>
    <xf numFmtId="0" fontId="5" fillId="0" borderId="24" xfId="1" applyBorder="1" applyAlignment="1" applyProtection="1">
      <alignment vertical="center"/>
    </xf>
    <xf numFmtId="0" fontId="5" fillId="0" borderId="24" xfId="1" applyBorder="1" applyAlignment="1" applyProtection="1"/>
    <xf numFmtId="0" fontId="5" fillId="0" borderId="39" xfId="1" applyBorder="1" applyAlignment="1" applyProtection="1"/>
    <xf numFmtId="0" fontId="17" fillId="0" borderId="0" xfId="0" applyFont="1"/>
    <xf numFmtId="0" fontId="3" fillId="0" borderId="24" xfId="0" applyFont="1" applyBorder="1"/>
    <xf numFmtId="0" fontId="0" fillId="0" borderId="24" xfId="0" applyBorder="1"/>
    <xf numFmtId="0" fontId="0" fillId="0" borderId="39" xfId="0" applyBorder="1"/>
    <xf numFmtId="0" fontId="6" fillId="6" borderId="41" xfId="0" applyFont="1" applyFill="1" applyBorder="1" applyAlignment="1">
      <alignment horizontal="center"/>
    </xf>
    <xf numFmtId="0" fontId="6" fillId="6" borderId="42" xfId="0" applyFont="1" applyFill="1" applyBorder="1" applyAlignment="1">
      <alignment horizontal="center"/>
    </xf>
    <xf numFmtId="8" fontId="6" fillId="6" borderId="19" xfId="0" applyNumberFormat="1" applyFont="1" applyFill="1" applyBorder="1" applyAlignment="1" applyProtection="1">
      <alignment horizontal="center"/>
      <protection locked="0"/>
    </xf>
    <xf numFmtId="1" fontId="6" fillId="6" borderId="42" xfId="0" applyNumberFormat="1" applyFont="1" applyFill="1" applyBorder="1" applyAlignment="1">
      <alignment horizontal="center"/>
    </xf>
    <xf numFmtId="1" fontId="6" fillId="6" borderId="43" xfId="0" applyNumberFormat="1" applyFont="1" applyFill="1" applyBorder="1" applyAlignment="1">
      <alignment horizontal="center"/>
    </xf>
    <xf numFmtId="17" fontId="18" fillId="0" borderId="0" xfId="0" applyNumberFormat="1" applyFont="1" applyAlignment="1" applyProtection="1">
      <alignment horizontal="left"/>
      <protection locked="0"/>
    </xf>
    <xf numFmtId="0" fontId="18" fillId="0" borderId="0" xfId="0" applyFont="1" applyAlignment="1" applyProtection="1">
      <alignment horizontal="left"/>
      <protection locked="0"/>
    </xf>
    <xf numFmtId="165" fontId="18" fillId="0" borderId="0" xfId="0" applyNumberFormat="1" applyFont="1" applyAlignment="1" applyProtection="1">
      <alignment horizontal="left"/>
      <protection locked="0"/>
    </xf>
    <xf numFmtId="164" fontId="18" fillId="0" borderId="0" xfId="0" applyNumberFormat="1" applyFont="1" applyProtection="1">
      <protection locked="0"/>
    </xf>
    <xf numFmtId="164" fontId="19" fillId="0" borderId="0" xfId="0" applyNumberFormat="1" applyFont="1" applyProtection="1">
      <protection locked="0"/>
    </xf>
    <xf numFmtId="49" fontId="19" fillId="0" borderId="0" xfId="0" applyNumberFormat="1" applyFont="1" applyProtection="1">
      <protection locked="0"/>
    </xf>
    <xf numFmtId="0" fontId="19" fillId="0" borderId="0" xfId="0" applyFont="1" applyProtection="1">
      <protection locked="0" hidden="1"/>
    </xf>
    <xf numFmtId="0" fontId="19" fillId="0" borderId="0" xfId="0" applyFont="1" applyProtection="1">
      <protection locked="0"/>
    </xf>
    <xf numFmtId="0" fontId="6" fillId="6" borderId="4" xfId="1" applyFont="1" applyFill="1" applyBorder="1" applyAlignment="1" applyProtection="1">
      <alignment horizontal="center" vertical="center" wrapText="1"/>
      <protection locked="0"/>
    </xf>
    <xf numFmtId="0" fontId="6" fillId="6" borderId="5" xfId="1" applyFont="1" applyFill="1" applyBorder="1" applyAlignment="1" applyProtection="1">
      <alignment horizontal="center" vertical="center" wrapText="1"/>
      <protection locked="0"/>
    </xf>
    <xf numFmtId="0" fontId="6" fillId="6" borderId="6" xfId="1" applyFont="1" applyFill="1" applyBorder="1" applyAlignment="1" applyProtection="1">
      <alignment horizontal="center" vertical="center" wrapText="1"/>
      <protection locked="0"/>
    </xf>
    <xf numFmtId="0" fontId="6" fillId="6" borderId="9" xfId="1" applyFont="1" applyFill="1" applyBorder="1" applyAlignment="1" applyProtection="1">
      <alignment horizontal="center" vertical="center" wrapText="1"/>
      <protection locked="0"/>
    </xf>
    <xf numFmtId="0" fontId="6" fillId="6" borderId="10" xfId="1" applyFont="1" applyFill="1" applyBorder="1" applyAlignment="1" applyProtection="1">
      <alignment horizontal="center" vertical="center" wrapText="1"/>
      <protection locked="0"/>
    </xf>
    <xf numFmtId="0" fontId="6" fillId="6" borderId="11" xfId="1" applyFont="1" applyFill="1" applyBorder="1" applyAlignment="1" applyProtection="1">
      <alignment horizontal="center" vertical="center" wrapText="1"/>
      <protection locked="0"/>
    </xf>
    <xf numFmtId="0" fontId="6" fillId="6" borderId="20" xfId="0" applyFont="1" applyFill="1" applyBorder="1" applyAlignment="1" applyProtection="1">
      <alignment horizontal="center"/>
      <protection locked="0"/>
    </xf>
    <xf numFmtId="0" fontId="6" fillId="6" borderId="22" xfId="0" applyFont="1" applyFill="1" applyBorder="1" applyAlignment="1" applyProtection="1">
      <alignment horizontal="center"/>
      <protection locked="0"/>
    </xf>
    <xf numFmtId="0" fontId="6" fillId="6" borderId="5" xfId="0" applyFont="1" applyFill="1" applyBorder="1" applyAlignment="1" applyProtection="1">
      <alignment horizontal="center"/>
      <protection locked="0"/>
    </xf>
    <xf numFmtId="0" fontId="6" fillId="6" borderId="21" xfId="0" applyFont="1" applyFill="1" applyBorder="1" applyAlignment="1" applyProtection="1">
      <alignment horizontal="center"/>
      <protection locked="0"/>
    </xf>
    <xf numFmtId="0" fontId="7" fillId="0" borderId="7" xfId="0" applyFont="1" applyBorder="1" applyAlignment="1" applyProtection="1">
      <alignment horizontal="center"/>
      <protection locked="0"/>
    </xf>
    <xf numFmtId="0" fontId="7" fillId="0" borderId="0" xfId="0" applyFont="1" applyAlignment="1" applyProtection="1">
      <alignment horizontal="center"/>
      <protection locked="0"/>
    </xf>
    <xf numFmtId="0" fontId="7" fillId="0" borderId="8" xfId="0" applyFont="1" applyBorder="1" applyAlignment="1" applyProtection="1">
      <alignment horizontal="center"/>
      <protection locked="0"/>
    </xf>
    <xf numFmtId="0" fontId="1" fillId="0" borderId="7" xfId="0" applyFont="1" applyBorder="1" applyAlignment="1">
      <alignment horizontal="center" wrapText="1"/>
    </xf>
    <xf numFmtId="0" fontId="1" fillId="0" borderId="0" xfId="0" applyFont="1" applyAlignment="1">
      <alignment horizontal="center" wrapText="1"/>
    </xf>
    <xf numFmtId="0" fontId="1" fillId="0" borderId="8" xfId="0" applyFont="1" applyBorder="1" applyAlignment="1">
      <alignment horizontal="center" wrapText="1"/>
    </xf>
    <xf numFmtId="14" fontId="4" fillId="0" borderId="2" xfId="2" applyNumberFormat="1" applyFont="1" applyBorder="1" applyAlignment="1" applyProtection="1">
      <alignment horizontal="center"/>
      <protection locked="0"/>
    </xf>
    <xf numFmtId="0" fontId="1" fillId="0" borderId="2" xfId="0" applyFont="1" applyBorder="1" applyAlignment="1" applyProtection="1">
      <alignment horizontal="center"/>
      <protection locked="0"/>
    </xf>
    <xf numFmtId="0" fontId="12" fillId="4" borderId="13" xfId="0" applyFont="1" applyFill="1" applyBorder="1" applyAlignment="1" applyProtection="1">
      <alignment horizontal="center" vertical="center" wrapText="1"/>
      <protection locked="0"/>
    </xf>
    <xf numFmtId="0" fontId="12" fillId="4" borderId="23" xfId="0" applyFont="1" applyFill="1" applyBorder="1" applyAlignment="1" applyProtection="1">
      <alignment horizontal="center" vertical="center" wrapText="1"/>
      <protection locked="0"/>
    </xf>
    <xf numFmtId="0" fontId="12" fillId="4" borderId="1" xfId="0" applyFont="1" applyFill="1" applyBorder="1" applyAlignment="1" applyProtection="1">
      <alignment horizontal="center" vertical="center" wrapText="1"/>
      <protection locked="0"/>
    </xf>
    <xf numFmtId="0" fontId="12" fillId="4" borderId="15" xfId="0" applyFont="1" applyFill="1" applyBorder="1" applyAlignment="1" applyProtection="1">
      <alignment horizontal="center" vertical="center" wrapText="1"/>
      <protection locked="0"/>
    </xf>
    <xf numFmtId="0" fontId="12" fillId="4" borderId="17" xfId="0" applyFont="1" applyFill="1" applyBorder="1" applyAlignment="1" applyProtection="1">
      <alignment horizontal="center" vertical="center" wrapText="1"/>
      <protection locked="0"/>
    </xf>
    <xf numFmtId="0" fontId="12" fillId="4" borderId="18" xfId="0" applyFont="1" applyFill="1" applyBorder="1" applyAlignment="1" applyProtection="1">
      <alignment horizontal="center" vertical="center" wrapText="1"/>
      <protection locked="0"/>
    </xf>
    <xf numFmtId="0" fontId="1" fillId="0" borderId="3" xfId="0" applyFont="1" applyBorder="1" applyAlignment="1" applyProtection="1">
      <alignment horizontal="center"/>
      <protection locked="0"/>
    </xf>
    <xf numFmtId="0" fontId="1" fillId="0" borderId="33" xfId="0" applyFont="1" applyBorder="1" applyAlignment="1" applyProtection="1">
      <alignment horizontal="center"/>
      <protection locked="0"/>
    </xf>
    <xf numFmtId="0" fontId="1" fillId="0" borderId="12" xfId="0" applyFont="1" applyBorder="1" applyAlignment="1" applyProtection="1">
      <alignment horizontal="center"/>
      <protection locked="0"/>
    </xf>
    <xf numFmtId="0" fontId="1" fillId="0" borderId="37" xfId="0" applyFont="1" applyBorder="1" applyAlignment="1" applyProtection="1">
      <alignment horizontal="center"/>
      <protection locked="0"/>
    </xf>
    <xf numFmtId="0" fontId="8" fillId="4" borderId="0" xfId="0" applyFont="1" applyFill="1" applyAlignment="1" applyProtection="1">
      <alignment horizontal="center" vertical="center" wrapText="1"/>
      <protection locked="0"/>
    </xf>
  </cellXfs>
  <cellStyles count="4">
    <cellStyle name="Currency" xfId="3" builtinId="4"/>
    <cellStyle name="Hyperlink" xfId="1" builtinId="8"/>
    <cellStyle name="Normal" xfId="0" builtinId="0"/>
    <cellStyle name="Normal 2" xfId="2" xr:uid="{CD8EAFD7-641E-4148-BF37-BCB81208868E}"/>
  </cellStyles>
  <dxfs count="53">
    <dxf>
      <fill>
        <patternFill>
          <bgColor theme="5" tint="0.39994506668294322"/>
        </patternFill>
      </fill>
    </dxf>
    <dxf>
      <font>
        <color theme="3"/>
      </font>
      <fill>
        <patternFill>
          <bgColor theme="4" tint="0.79998168889431442"/>
        </patternFill>
      </fill>
    </dxf>
    <dxf>
      <alignment horizontal="general" vertical="center" textRotation="0" wrapText="1" indent="0" justifyLastLine="0" shrinkToFit="0" readingOrder="0"/>
    </dxf>
    <dxf>
      <alignment horizontal="general" vertical="top" textRotation="0" wrapText="1" indent="0" justifyLastLine="0" shrinkToFit="0" readingOrder="0"/>
    </dxf>
    <dxf>
      <alignment horizontal="general" vertical="center" textRotation="0" wrapText="0" indent="0" justifyLastLine="0" shrinkToFit="0" readingOrder="0"/>
    </dxf>
    <dxf>
      <fill>
        <patternFill patternType="solid">
          <fgColor indexed="64"/>
          <bgColor theme="3" tint="-0.499984740745262"/>
        </patternFill>
      </fill>
    </dxf>
    <dxf>
      <font>
        <b val="0"/>
        <i val="0"/>
        <strike val="0"/>
        <condense val="0"/>
        <extend val="0"/>
        <outline val="0"/>
        <shadow val="0"/>
        <u val="none"/>
        <vertAlign val="baseline"/>
        <sz val="10"/>
        <color auto="1"/>
        <name val="Arial"/>
        <family val="2"/>
        <scheme val="none"/>
      </font>
      <numFmt numFmtId="168" formatCode="&quot;$&quot;#,##0.00"/>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numFmt numFmtId="166" formatCode="h:mm;@"/>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bottom style="thin">
          <color indexed="64"/>
        </bottom>
      </border>
      <protection locked="1" hidden="0"/>
    </dxf>
    <dxf>
      <font>
        <b val="0"/>
        <i val="0"/>
        <strike val="0"/>
        <condense val="0"/>
        <extend val="0"/>
        <outline val="0"/>
        <shadow val="0"/>
        <u val="none"/>
        <vertAlign val="baseline"/>
        <sz val="10"/>
        <color theme="0"/>
        <name val="Arial"/>
        <family val="2"/>
        <scheme val="none"/>
      </font>
      <numFmt numFmtId="30" formatCode="@"/>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numFmt numFmtId="19" formatCode="m/d/yyyy"/>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left"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right style="thin">
          <color indexed="64"/>
        </right>
        <top/>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0" hidden="0"/>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10"/>
        <color auto="1"/>
        <name val="Arial"/>
        <family val="2"/>
        <scheme val="none"/>
      </font>
      <protection locked="0" hidden="0"/>
    </dxf>
    <dxf>
      <fill>
        <patternFill patternType="solid">
          <fgColor indexed="64"/>
          <bgColor theme="7" tint="-0.249977111117893"/>
        </patternFill>
      </fill>
      <protection locked="0" hidden="0"/>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2405062</xdr:colOff>
      <xdr:row>18</xdr:row>
      <xdr:rowOff>130969</xdr:rowOff>
    </xdr:from>
    <xdr:ext cx="184731" cy="264560"/>
    <xdr:sp macro="" textlink="">
      <xdr:nvSpPr>
        <xdr:cNvPr id="8" name="TextBox 7">
          <a:extLst>
            <a:ext uri="{FF2B5EF4-FFF2-40B4-BE49-F238E27FC236}">
              <a16:creationId xmlns:a16="http://schemas.microsoft.com/office/drawing/2014/main" id="{24B47782-BD00-4306-A2A0-E86C890E7D00}"/>
            </a:ext>
          </a:extLst>
        </xdr:cNvPr>
        <xdr:cNvSpPr txBox="1"/>
      </xdr:nvSpPr>
      <xdr:spPr>
        <a:xfrm>
          <a:off x="4071937" y="30646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43</xdr:row>
      <xdr:rowOff>130969</xdr:rowOff>
    </xdr:from>
    <xdr:ext cx="184731" cy="264560"/>
    <xdr:sp macro="" textlink="">
      <xdr:nvSpPr>
        <xdr:cNvPr id="4" name="TextBox 3">
          <a:extLst>
            <a:ext uri="{FF2B5EF4-FFF2-40B4-BE49-F238E27FC236}">
              <a16:creationId xmlns:a16="http://schemas.microsoft.com/office/drawing/2014/main" id="{C0A98596-DBC4-401F-A7C5-451EA6F162DF}"/>
            </a:ext>
          </a:extLst>
        </xdr:cNvPr>
        <xdr:cNvSpPr txBox="1"/>
      </xdr:nvSpPr>
      <xdr:spPr>
        <a:xfrm>
          <a:off x="4071937" y="32265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71</xdr:row>
      <xdr:rowOff>0</xdr:rowOff>
    </xdr:from>
    <xdr:ext cx="184731" cy="264560"/>
    <xdr:sp macro="" textlink="">
      <xdr:nvSpPr>
        <xdr:cNvPr id="6" name="TextBox 5">
          <a:extLst>
            <a:ext uri="{FF2B5EF4-FFF2-40B4-BE49-F238E27FC236}">
              <a16:creationId xmlns:a16="http://schemas.microsoft.com/office/drawing/2014/main" id="{D3F7FE7F-45F0-49B2-B483-25EDEBEF3590}"/>
            </a:ext>
          </a:extLst>
        </xdr:cNvPr>
        <xdr:cNvSpPr txBox="1"/>
      </xdr:nvSpPr>
      <xdr:spPr>
        <a:xfrm>
          <a:off x="4071937" y="710803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18</xdr:row>
      <xdr:rowOff>66675</xdr:rowOff>
    </xdr:from>
    <xdr:to>
      <xdr:col>0</xdr:col>
      <xdr:colOff>4924425</xdr:colOff>
      <xdr:row>29</xdr:row>
      <xdr:rowOff>15091</xdr:rowOff>
    </xdr:to>
    <xdr:pic>
      <xdr:nvPicPr>
        <xdr:cNvPr id="2" name="Picture 1">
          <a:extLst>
            <a:ext uri="{FF2B5EF4-FFF2-40B4-BE49-F238E27FC236}">
              <a16:creationId xmlns:a16="http://schemas.microsoft.com/office/drawing/2014/main" id="{3123E0E0-1747-4521-8F93-1D6EF1A9F5E5}"/>
            </a:ext>
          </a:extLst>
        </xdr:cNvPr>
        <xdr:cNvPicPr>
          <a:picLocks noChangeAspect="1"/>
        </xdr:cNvPicPr>
      </xdr:nvPicPr>
      <xdr:blipFill>
        <a:blip xmlns:r="http://schemas.openxmlformats.org/officeDocument/2006/relationships" r:embed="rId1"/>
        <a:stretch>
          <a:fillRect/>
        </a:stretch>
      </xdr:blipFill>
      <xdr:spPr>
        <a:xfrm>
          <a:off x="0" y="3781425"/>
          <a:ext cx="4924425" cy="1729591"/>
        </a:xfrm>
        <a:prstGeom prst="rect">
          <a:avLst/>
        </a:prstGeom>
      </xdr:spPr>
    </xdr:pic>
    <xdr:clientData/>
  </xdr:twoCellAnchor>
  <xdr:twoCellAnchor editAs="oneCell">
    <xdr:from>
      <xdr:col>0</xdr:col>
      <xdr:colOff>0</xdr:colOff>
      <xdr:row>31</xdr:row>
      <xdr:rowOff>28576</xdr:rowOff>
    </xdr:from>
    <xdr:to>
      <xdr:col>0</xdr:col>
      <xdr:colOff>5067300</xdr:colOff>
      <xdr:row>38</xdr:row>
      <xdr:rowOff>28</xdr:rowOff>
    </xdr:to>
    <xdr:pic>
      <xdr:nvPicPr>
        <xdr:cNvPr id="3" name="Picture 2">
          <a:extLst>
            <a:ext uri="{FF2B5EF4-FFF2-40B4-BE49-F238E27FC236}">
              <a16:creationId xmlns:a16="http://schemas.microsoft.com/office/drawing/2014/main" id="{42BEFD53-4D44-41A2-B0CA-00484FAE63C6}"/>
            </a:ext>
          </a:extLst>
        </xdr:cNvPr>
        <xdr:cNvPicPr>
          <a:picLocks noChangeAspect="1"/>
        </xdr:cNvPicPr>
      </xdr:nvPicPr>
      <xdr:blipFill>
        <a:blip xmlns:r="http://schemas.openxmlformats.org/officeDocument/2006/relationships" r:embed="rId2"/>
        <a:stretch>
          <a:fillRect/>
        </a:stretch>
      </xdr:blipFill>
      <xdr:spPr>
        <a:xfrm>
          <a:off x="0" y="5848351"/>
          <a:ext cx="5067300" cy="110492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E4AB23-7360-4CCB-8271-486A685BF3D1}" name="Table8" displayName="Table8" ref="A6:V71" totalsRowCount="1" headerRowDxfId="52" dataDxfId="51" tableBorderDxfId="50">
  <autoFilter ref="A6:V70" xr:uid="{05E4AB23-7360-4CCB-8271-486A685BF3D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autoFilter>
  <tableColumns count="22">
    <tableColumn id="1" xr3:uid="{BA8FE7BE-E48F-46CA-9E39-6EB2F0A36458}" name="Approved Service Provided" dataDxfId="49" totalsRowDxfId="48"/>
    <tableColumn id="2" xr3:uid="{7E88F6D8-C30D-4D7A-A1A0-F8BFAE83DDF7}" name="Detailed Description of Service Provided" dataDxfId="47" totalsRowDxfId="46"/>
    <tableColumn id="3" xr3:uid="{F0F0D0E9-6834-449A-9033-BF1CC8653E96}" name="Date of Service" dataDxfId="45" totalsRowDxfId="44"/>
    <tableColumn id="4" xr3:uid="{DF1ECEC7-8CE3-4F64-9F99-E6BF1CA89429}" name="Time In HH:MM AM/PM" dataDxfId="43" totalsRowDxfId="42"/>
    <tableColumn id="5" xr3:uid="{C532DEF7-2EAC-4C90-BE42-91F188E079AE}" name="Time Out HH:MM AM/PM" totalsRowLabel="Totals" dataDxfId="41" totalsRowDxfId="40"/>
    <tableColumn id="15" xr3:uid="{EEF7EEF9-114B-4574-AC6D-4B0E071C939D}" name="Waiver" dataDxfId="39" totalsRowDxfId="38">
      <calculatedColumnFormula>$D$3</calculatedColumnFormula>
    </tableColumn>
    <tableColumn id="16" xr3:uid="{7E3836DF-B577-4A80-A38E-DAE3053A3BA9}" name="SIS" dataDxfId="37" totalsRowDxfId="36">
      <calculatedColumnFormula>#REF!</calculatedColumnFormula>
    </tableColumn>
    <tableColumn id="14" xr3:uid="{FA1D3579-1B4D-4DBA-90ED-40DC39F34C5C}" name="Combined" dataDxfId="35" totalsRowDxfId="34">
      <calculatedColumnFormula>IF(Table8[[#This Row],[Waiver]]="State SLS","8"&amp;Table8[[#This Row],[Approved Service Provided]],IF(Table8[[#This Row],[Waiver]]="OBRA","9"&amp;Table8[[#This Row],[Approved Service Provided]],Table8[[#This Row],[SIS]]&amp;Table8[[#This Row],[Approved Service Provided]]))</calculatedColumnFormula>
    </tableColumn>
    <tableColumn id="18" xr3:uid="{3A846646-07B1-43B8-A284-247113CAD8F3}" name="SISdependent" dataDxfId="33" totalsRowDxfId="32">
      <calculatedColumnFormula>IF(Table8[[#This Row],[Waiver]]="State SLS",8,IF(Table8[[#This Row],[Waiver]]="OBRA",9,IFERROR(VLOOKUP(Table8[[#This Row],[Combined]],'Optimax Rates'!$B$2:$G$148,4,FALSE),0)))</calculatedColumnFormula>
    </tableColumn>
    <tableColumn id="20" xr3:uid="{E6B83512-63CB-49E9-9DA5-FBD2F1849BAE}" name="Rate1" dataDxfId="31" totalsRowDxfId="30">
      <calculatedColumnFormula>IF(Table8[[#This Row],[SISdependent]]=0,VLOOKUP("0"&amp;Table8[[#This Row],[Approved Service Provided]],'Optimax Rates'!$B$2:$H$168,6,FALSE),VLOOKUP(Table8[[#This Row],[Combined]],'Optimax Rates'!$B$1:$G$168,6,FALSE))</calculatedColumnFormula>
    </tableColumn>
    <tableColumn id="19" xr3:uid="{6479694E-4DFE-4F38-9446-DAE72C3A2ACF}" name="Formula2" dataDxfId="29" totalsRowDxfId="28">
      <calculatedColumnFormula>VLOOKUP(Table8[[#This Row],[SISdependent]]&amp;Table8[[#This Row],[Approved Service Provided]],'Optimax Rates'!$B$2:$H$148,3,FALSE)</calculatedColumnFormula>
    </tableColumn>
    <tableColumn id="17" xr3:uid="{5E880EF0-ACF7-467A-8EC8-FE2A896B0E50}" name="Formula3" dataDxfId="27" totalsRowDxfId="26">
      <calculatedColumnFormula>TEXT(Table8[[#This Row],[Date of Service]],"m/dd/yyyy ")&amp;" "&amp;TEXT(Table8[[#This Row],[Time In HH:MM AM/PM]],"hh:mm")</calculatedColumnFormula>
    </tableColumn>
    <tableColumn id="21" xr3:uid="{0E681C94-C011-49A3-8247-94A547CB60BB}" name="Formula4" dataDxfId="25" totalsRowDxfId="24">
      <calculatedColumnFormula>TEXT(Table8[[#This Row],[Date of Service]],"m/dd/yyyy ")&amp;" "&amp;TEXT(Table8[[#This Row],[Time Out HH:MM AM/PM]],"hh:mm")</calculatedColumnFormula>
    </tableColumn>
    <tableColumn id="22" xr3:uid="{7CB0B380-24DA-4E1D-A892-CD68113666C1}" name="Overlap" dataDxfId="23" totalsRowDxfId="22">
      <calculatedColumnFormula array="1">SUMPRODUCT((Table8[[#This Row],[Formula3]]&lt;$M$7:$M$70)*(Table8[[#This Row],[Formula4]]&gt;=$L$7:$L$70))&gt;1</calculatedColumnFormula>
    </tableColumn>
    <tableColumn id="6" xr3:uid="{532B9C62-7D8D-4AB4-8F42-DFE031FD42AA}" name="Formula 1" dataDxfId="21" totalsRowDxfId="20"/>
    <tableColumn id="7" xr3:uid="{0D00B28A-B6BD-4385-8349-320ADE0A1E03}" name="Formula 2" dataDxfId="19" totalsRowDxfId="18"/>
    <tableColumn id="8" xr3:uid="{4B3D0B7F-08D2-43C8-8C85-9348BAD07F2C}" name="Hours" dataDxfId="17" totalsRowDxfId="16"/>
    <tableColumn id="9" xr3:uid="{3FB5F165-E797-4ACC-80EC-CF36AF97FAA0}" name="Minutes" dataDxfId="15" totalsRowDxfId="14"/>
    <tableColumn id="10" xr3:uid="{B7F0FAF4-7DBE-4521-BBAC-F6BCEE62D8AC}" name="Total Minutes" totalsRowFunction="sum" dataDxfId="13" totalsRowDxfId="12"/>
    <tableColumn id="11" xr3:uid="{E408B624-D95C-4777-BCDC-1DDD88FD4DE7}" name="Units" totalsRowFunction="sum" dataDxfId="11" totalsRowDxfId="10">
      <calculatedColumnFormula>IF(ISBLANK(Table8[[#This Row],[Approved Service Provided]]),"",IF(OR(Table8[[#This Row],[Formula2]]="DAYS",Table8[[#This Row],[Formula2]]="TRIP"),1,ROUNDDOWN((Table8[[#This Row],[Total Minutes]]+7)/15,0)))</calculatedColumnFormula>
    </tableColumn>
    <tableColumn id="12" xr3:uid="{922E7A77-C5C8-4100-A1C4-333777E2AEB1}" name="Rate" dataDxfId="9" totalsRowDxfId="8">
      <calculatedColumnFormula>IF(ISBLANK(Table8[[#This Row],[Approved Service Provided]]),"",Table8[[#This Row],[Rate1]])</calculatedColumnFormula>
    </tableColumn>
    <tableColumn id="13" xr3:uid="{256BC176-09C6-43A8-BBC9-E37651ACF1B3}" name="Total Amount" totalsRowFunction="sum" dataDxfId="7" totalsRowDxfId="6">
      <calculatedColumnFormula>IF(Table8[[#This Row],[Rate]]="","",Table8[[#This Row],[Units]]*Table8[[#This Row],[Rate]])</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B84840-3426-437B-9B69-16C439E903B3}" name="Table1" displayName="Table1" ref="A1:C19" totalsRowShown="0" headerRowDxfId="5">
  <autoFilter ref="A1:C19" xr:uid="{B3B84840-3426-437B-9B69-16C439E903B3}"/>
  <tableColumns count="3">
    <tableColumn id="1" xr3:uid="{DF3A9821-949B-4C9B-9984-EF1CA7BF9CE4}" name="Service" dataDxfId="4"/>
    <tableColumn id="2" xr3:uid="{B177573D-F22E-4424-8813-2135993A7384}" name="Definition" dataDxfId="3"/>
    <tableColumn id="3" xr3:uid="{EE4D2E27-7D2A-4226-A16C-B9A824C4FE44}" name="Additional Notes" dataDxfId="2"/>
  </tableColumns>
  <tableStyleInfo name="TableStyleMedium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hcpf.colorado.gov/provider-rates-fee-schedule" TargetMode="External"/><Relationship Id="rId7" Type="http://schemas.openxmlformats.org/officeDocument/2006/relationships/hyperlink" Target="https://www.rmhumanservices.org/for-providers/" TargetMode="External"/><Relationship Id="rId2" Type="http://schemas.openxmlformats.org/officeDocument/2006/relationships/hyperlink" Target="https://www.sos.state.co.us/CCR/GenerateRulePdf.do?ruleVersionId=9541&amp;fileName=10%20CCR%202505-10%208.500" TargetMode="External"/><Relationship Id="rId1" Type="http://schemas.openxmlformats.org/officeDocument/2006/relationships/hyperlink" Target="https://hcpf.colorado.gov/long-term-services-supports-benefits-services-glossary" TargetMode="External"/><Relationship Id="rId6" Type="http://schemas.openxmlformats.org/officeDocument/2006/relationships/hyperlink" Target="https://www.aapc.com/resources/medical-auditing-frequently-asked-questions" TargetMode="External"/><Relationship Id="rId5" Type="http://schemas.openxmlformats.org/officeDocument/2006/relationships/hyperlink" Target="https://www.hhs.gov/guidance/document/complying-medical-record-documentation-requirements-fact-sheet" TargetMode="External"/><Relationship Id="rId4" Type="http://schemas.openxmlformats.org/officeDocument/2006/relationships/hyperlink" Target="https://www.cms.gov/medicare/medicaid-coordination/states/dcoumentation-matters-toolk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G81"/>
  <sheetViews>
    <sheetView showGridLines="0" tabSelected="1" zoomScaleNormal="100" zoomScaleSheetLayoutView="40" zoomScalePageLayoutView="50" workbookViewId="0">
      <selection activeCell="V26" sqref="V26"/>
    </sheetView>
  </sheetViews>
  <sheetFormatPr defaultRowHeight="12.75" x14ac:dyDescent="0.2"/>
  <cols>
    <col min="1" max="1" width="24.7109375" style="5" customWidth="1"/>
    <col min="2" max="2" width="60.42578125" style="6" customWidth="1"/>
    <col min="3" max="3" width="21.5703125" style="7" customWidth="1"/>
    <col min="4" max="4" width="12" style="8" customWidth="1"/>
    <col min="5" max="5" width="12.85546875" style="8" customWidth="1"/>
    <col min="6" max="6" width="12.85546875" style="70" hidden="1" customWidth="1"/>
    <col min="7" max="7" width="12.85546875" style="8" hidden="1" customWidth="1"/>
    <col min="8" max="8" width="29" style="8" hidden="1" customWidth="1"/>
    <col min="9" max="14" width="18.140625" style="8" hidden="1" customWidth="1"/>
    <col min="15" max="16" width="12.28515625" style="57" hidden="1" customWidth="1"/>
    <col min="17" max="17" width="9.140625" style="57" hidden="1" customWidth="1"/>
    <col min="18" max="18" width="10.140625" style="57" hidden="1" customWidth="1"/>
    <col min="19" max="19" width="15.28515625" style="5" hidden="1" customWidth="1"/>
    <col min="20" max="20" width="8" style="5" customWidth="1"/>
    <col min="21" max="21" width="9" style="5" customWidth="1"/>
    <col min="22" max="22" width="11" style="5" customWidth="1"/>
    <col min="23" max="26" width="11" style="5" hidden="1" customWidth="1"/>
    <col min="27" max="27" width="9.140625" style="5" hidden="1" customWidth="1"/>
    <col min="28" max="28" width="9.140625" style="5"/>
    <col min="29" max="29" width="11.28515625" style="5" customWidth="1"/>
    <col min="30" max="16384" width="9.140625" style="5"/>
  </cols>
  <sheetData>
    <row r="1" spans="1:33" ht="13.5" thickBot="1" x14ac:dyDescent="0.25">
      <c r="A1" s="166" t="s">
        <v>121</v>
      </c>
      <c r="B1" s="167"/>
      <c r="C1" s="168"/>
      <c r="D1" s="167"/>
      <c r="E1" s="167"/>
      <c r="F1" s="167"/>
      <c r="G1" s="167"/>
      <c r="H1" s="167"/>
      <c r="I1" s="167"/>
      <c r="J1" s="167"/>
      <c r="K1" s="167"/>
      <c r="L1" s="167"/>
      <c r="M1" s="167"/>
      <c r="N1" s="167"/>
      <c r="O1" s="167"/>
      <c r="P1" s="167"/>
      <c r="Q1" s="167"/>
      <c r="R1" s="167"/>
      <c r="S1" s="167"/>
      <c r="T1" s="167"/>
      <c r="U1" s="167"/>
      <c r="V1" s="169"/>
      <c r="W1" s="74"/>
      <c r="X1" s="74"/>
      <c r="Y1" s="74"/>
      <c r="Z1" s="74"/>
    </row>
    <row r="2" spans="1:33" s="3" customFormat="1" ht="17.25" customHeight="1" x14ac:dyDescent="0.2">
      <c r="A2" s="12" t="s">
        <v>122</v>
      </c>
      <c r="B2" s="52"/>
      <c r="C2" s="5" t="s">
        <v>75</v>
      </c>
      <c r="D2" s="186"/>
      <c r="E2" s="186"/>
      <c r="F2" s="186"/>
      <c r="G2" s="186"/>
      <c r="H2" s="186"/>
      <c r="I2" s="186"/>
      <c r="J2" s="186"/>
      <c r="K2" s="186"/>
      <c r="L2" s="186"/>
      <c r="M2" s="186"/>
      <c r="N2" s="186"/>
      <c r="O2" s="186"/>
      <c r="P2" s="186"/>
      <c r="Q2" s="186"/>
      <c r="R2" s="186"/>
      <c r="S2" s="186"/>
      <c r="T2" s="187"/>
      <c r="U2" s="178" t="s">
        <v>118</v>
      </c>
      <c r="V2" s="179"/>
      <c r="W2" s="75"/>
      <c r="X2" s="75"/>
      <c r="Y2" s="75"/>
      <c r="Z2" s="75"/>
    </row>
    <row r="3" spans="1:33" s="3" customFormat="1" ht="12.75" customHeight="1" x14ac:dyDescent="0.2">
      <c r="A3" s="13" t="s">
        <v>0</v>
      </c>
      <c r="B3" s="53"/>
      <c r="C3" s="86" t="s">
        <v>74</v>
      </c>
      <c r="D3" s="177"/>
      <c r="E3" s="177"/>
      <c r="F3" s="177"/>
      <c r="G3" s="177"/>
      <c r="H3" s="177"/>
      <c r="I3" s="177"/>
      <c r="J3" s="177"/>
      <c r="K3" s="177"/>
      <c r="L3" s="177"/>
      <c r="M3" s="177"/>
      <c r="N3" s="177"/>
      <c r="O3" s="177"/>
      <c r="P3" s="177"/>
      <c r="Q3" s="177"/>
      <c r="R3" s="177"/>
      <c r="S3" s="177"/>
      <c r="T3" s="177"/>
      <c r="U3" s="180"/>
      <c r="V3" s="181"/>
      <c r="W3" s="75"/>
      <c r="X3" s="75"/>
      <c r="Y3" s="75"/>
      <c r="Z3" s="75"/>
      <c r="AC3" s="15"/>
    </row>
    <row r="4" spans="1:33" s="3" customFormat="1" ht="14.25" customHeight="1" x14ac:dyDescent="0.2">
      <c r="A4" s="14" t="s">
        <v>1</v>
      </c>
      <c r="B4" s="54"/>
      <c r="C4" s="5" t="s">
        <v>2</v>
      </c>
      <c r="D4" s="184"/>
      <c r="E4" s="184"/>
      <c r="F4" s="184"/>
      <c r="G4" s="184"/>
      <c r="H4" s="184"/>
      <c r="I4" s="184"/>
      <c r="J4" s="184"/>
      <c r="K4" s="184"/>
      <c r="L4" s="184"/>
      <c r="M4" s="184"/>
      <c r="N4" s="184"/>
      <c r="O4" s="184"/>
      <c r="P4" s="184"/>
      <c r="Q4" s="184"/>
      <c r="R4" s="184"/>
      <c r="S4" s="184"/>
      <c r="T4" s="185"/>
      <c r="U4" s="180"/>
      <c r="V4" s="181"/>
      <c r="W4" s="75"/>
      <c r="X4" s="75"/>
      <c r="Y4" s="75"/>
      <c r="Z4" s="75"/>
    </row>
    <row r="5" spans="1:33" s="3" customFormat="1" ht="10.5" customHeight="1" thickBot="1" x14ac:dyDescent="0.25">
      <c r="A5" s="55"/>
      <c r="B5" s="56"/>
      <c r="C5" s="9"/>
      <c r="D5" s="10"/>
      <c r="E5" s="10"/>
      <c r="F5" s="67"/>
      <c r="G5" s="10"/>
      <c r="H5" s="10"/>
      <c r="I5" s="10"/>
      <c r="J5" s="10"/>
      <c r="K5" s="10"/>
      <c r="L5" s="10"/>
      <c r="M5" s="10"/>
      <c r="N5" s="10"/>
      <c r="O5" s="11"/>
      <c r="P5" s="11"/>
      <c r="Q5" s="11"/>
      <c r="R5" s="11"/>
      <c r="S5" s="11"/>
      <c r="T5" s="11"/>
      <c r="U5" s="182"/>
      <c r="V5" s="183"/>
      <c r="W5" s="75"/>
      <c r="X5" s="75"/>
      <c r="Y5" s="75"/>
      <c r="Z5" s="75"/>
    </row>
    <row r="6" spans="1:33" s="18" customFormat="1" ht="40.5" customHeight="1" thickBot="1" x14ac:dyDescent="0.25">
      <c r="A6" s="87" t="s">
        <v>3</v>
      </c>
      <c r="B6" s="88" t="s">
        <v>4</v>
      </c>
      <c r="C6" s="89" t="s">
        <v>5</v>
      </c>
      <c r="D6" s="90" t="s">
        <v>6</v>
      </c>
      <c r="E6" s="90" t="s">
        <v>7</v>
      </c>
      <c r="F6" s="94" t="s">
        <v>8</v>
      </c>
      <c r="G6" s="95" t="s">
        <v>9</v>
      </c>
      <c r="H6" s="95" t="s">
        <v>10</v>
      </c>
      <c r="I6" s="95" t="s">
        <v>11</v>
      </c>
      <c r="J6" s="95" t="s">
        <v>12</v>
      </c>
      <c r="K6" s="95" t="s">
        <v>13</v>
      </c>
      <c r="L6" s="95" t="s">
        <v>14</v>
      </c>
      <c r="M6" s="95" t="s">
        <v>15</v>
      </c>
      <c r="N6" s="95" t="s">
        <v>16</v>
      </c>
      <c r="O6" s="96" t="s">
        <v>17</v>
      </c>
      <c r="P6" s="96" t="s">
        <v>18</v>
      </c>
      <c r="Q6" s="96" t="s">
        <v>19</v>
      </c>
      <c r="R6" s="96" t="s">
        <v>20</v>
      </c>
      <c r="S6" s="97" t="s">
        <v>21</v>
      </c>
      <c r="T6" s="98" t="s">
        <v>22</v>
      </c>
      <c r="U6" s="99" t="s">
        <v>23</v>
      </c>
      <c r="V6" s="100" t="s">
        <v>24</v>
      </c>
      <c r="W6" s="76"/>
      <c r="X6" s="76"/>
      <c r="Y6" s="76"/>
      <c r="Z6" s="76"/>
    </row>
    <row r="7" spans="1:33" s="30" customFormat="1" ht="13.5" thickBot="1" x14ac:dyDescent="0.25">
      <c r="A7" s="58"/>
      <c r="B7" s="60"/>
      <c r="C7" s="61"/>
      <c r="D7" s="62"/>
      <c r="E7" s="62"/>
      <c r="F7" s="101">
        <f t="shared" ref="F7:F38" si="0">$D$3</f>
        <v>0</v>
      </c>
      <c r="G7" s="101" t="e">
        <f>#REF!</f>
        <v>#REF!</v>
      </c>
      <c r="H7" t="e">
        <f>IF(Table8[[#This Row],[Waiver]]="State SLS","8"&amp;Table8[[#This Row],[Approved Service Provided]],IF(Table8[[#This Row],[Waiver]]="OBRA","9"&amp;Table8[[#This Row],[Approved Service Provided]],Table8[[#This Row],[SIS]]&amp;Table8[[#This Row],[Approved Service Provided]]))</f>
        <v>#REF!</v>
      </c>
      <c r="I7">
        <f>IF(Table8[[#This Row],[Waiver]]="State SLS",8,IF(Table8[[#This Row],[Waiver]]="OBRA",9,IFERROR(VLOOKUP(Table8[[#This Row],[Combined]],'Optimax Rates'!$B$2:$G$148,4,FALSE),0)))</f>
        <v>0</v>
      </c>
      <c r="J7" t="e">
        <f>IF(Table8[[#This Row],[SISdependent]]=0,VLOOKUP("0"&amp;Table8[[#This Row],[Approved Service Provided]],'Optimax Rates'!$B$2:$H$168,6,FALSE),VLOOKUP(Table8[[#This Row],[Combined]],'Optimax Rates'!$B$1:$G$168,6,FALSE))</f>
        <v>#N/A</v>
      </c>
      <c r="K7" t="e">
        <f>VLOOKUP(Table8[[#This Row],[SISdependent]]&amp;Table8[[#This Row],[Approved Service Provided]],'Optimax Rates'!$B$2:$H$148,3,FALSE)</f>
        <v>#N/A</v>
      </c>
      <c r="L7" t="str">
        <f>TEXT(Table8[[#This Row],[Date of Service]],"m/dd/yyyy ")&amp;" "&amp;TEXT(Table8[[#This Row],[Time In HH:MM AM/PM]],"hh:mm")</f>
        <v>1/00/1900  00:00</v>
      </c>
      <c r="M7" t="str">
        <f>TEXT(Table8[[#This Row],[Date of Service]],"m/dd/yyyy ")&amp;" "&amp;TEXT(Table8[[#This Row],[Time Out HH:MM AM/PM]],"hh:mm")</f>
        <v>1/00/1900  00:00</v>
      </c>
      <c r="N7" t="b" cm="1">
        <f t="array" ref="N7">SUMPRODUCT((Table8[[#This Row],[Formula3]]&lt;$M$7:$M$70)*(Table8[[#This Row],[Formula4]]&gt;=$L$7:$L$70))&gt;1</f>
        <v>0</v>
      </c>
      <c r="O7" s="102">
        <f>Table8[[#This Row],[Time Out HH:MM AM/PM]]-Table8[[#This Row],[Time In HH:MM AM/PM]]</f>
        <v>0</v>
      </c>
      <c r="P7" s="103" t="str">
        <f>TEXT(Table8[[#This Row],[Formula 1]],"HH:MM")</f>
        <v>00:00</v>
      </c>
      <c r="Q7" s="103" t="str">
        <f>LEFT(Table8[[#This Row],[Formula 2]],SEARCH(":",Table8[[#This Row],[Formula 2]])-1)</f>
        <v>00</v>
      </c>
      <c r="R7" s="103" t="str">
        <f>RIGHT(Table8[[#This Row],[Formula 2]],SEARCH(":",Table8[[#This Row],[Formula 2]])-1)</f>
        <v>00</v>
      </c>
      <c r="S7" s="103">
        <f>Table8[[#This Row],[Hours]]*60+Table8[[#This Row],[Minutes]]</f>
        <v>0</v>
      </c>
      <c r="T7" s="104" t="str">
        <f>IF(ISBLANK(Table8[[#This Row],[Approved Service Provided]]),"",IF(OR(Table8[[#This Row],[Formula2]]="DAYS",Table8[[#This Row],[Formula2]]="TRIP"),1,ROUNDDOWN((Table8[[#This Row],[Total Minutes]]+7)/15,0)))</f>
        <v/>
      </c>
      <c r="U7" s="105" t="str">
        <f>IF(ISBLANK(Table8[[#This Row],[Approved Service Provided]]),"",Table8[[#This Row],[Rate1]])</f>
        <v/>
      </c>
      <c r="V7" s="105" t="str">
        <f>IF(Table8[[#This Row],[Rate]]="","",Table8[[#This Row],[Units]]*Table8[[#This Row],[Rate]])</f>
        <v/>
      </c>
      <c r="W7" s="77"/>
      <c r="X7" s="77"/>
      <c r="Y7" s="77"/>
      <c r="Z7" s="77"/>
    </row>
    <row r="8" spans="1:33" s="30" customFormat="1" ht="13.5" thickBot="1" x14ac:dyDescent="0.25">
      <c r="A8" s="19"/>
      <c r="B8" s="80"/>
      <c r="C8" s="1"/>
      <c r="D8" s="2"/>
      <c r="E8" s="2"/>
      <c r="F8" s="106">
        <f t="shared" si="0"/>
        <v>0</v>
      </c>
      <c r="G8" s="106" t="e">
        <f>#REF!</f>
        <v>#REF!</v>
      </c>
      <c r="H8" t="e">
        <f>IF(Table8[[#This Row],[Waiver]]="State SLS","8"&amp;Table8[[#This Row],[Approved Service Provided]],IF(Table8[[#This Row],[Waiver]]="OBRA","9"&amp;Table8[[#This Row],[Approved Service Provided]],Table8[[#This Row],[SIS]]&amp;Table8[[#This Row],[Approved Service Provided]]))</f>
        <v>#REF!</v>
      </c>
      <c r="I8">
        <f>IF(Table8[[#This Row],[Waiver]]="State SLS",8,IF(Table8[[#This Row],[Waiver]]="OBRA",9,IFERROR(VLOOKUP(Table8[[#This Row],[Combined]],'Optimax Rates'!$B$2:$G$148,4,FALSE),0)))</f>
        <v>0</v>
      </c>
      <c r="J8" t="e">
        <f>IF(Table8[[#This Row],[SISdependent]]=0,VLOOKUP("0"&amp;Table8[[#This Row],[Approved Service Provided]],'Optimax Rates'!$B$2:$H$168,6,FALSE),VLOOKUP(Table8[[#This Row],[Combined]],'Optimax Rates'!$B$1:$G$168,6,FALSE))</f>
        <v>#N/A</v>
      </c>
      <c r="K8" t="e">
        <f>VLOOKUP(Table8[[#This Row],[SISdependent]]&amp;Table8[[#This Row],[Approved Service Provided]],'Optimax Rates'!$B$2:$H$148,3,FALSE)</f>
        <v>#N/A</v>
      </c>
      <c r="L8" t="str">
        <f>TEXT(Table8[[#This Row],[Date of Service]],"m/dd/yyyy ")&amp;" "&amp;TEXT(Table8[[#This Row],[Time In HH:MM AM/PM]],"hh:mm")</f>
        <v>1/00/1900  00:00</v>
      </c>
      <c r="M8" t="str">
        <f>TEXT(Table8[[#This Row],[Date of Service]],"m/dd/yyyy ")&amp;" "&amp;TEXT(Table8[[#This Row],[Time Out HH:MM AM/PM]],"hh:mm")</f>
        <v>1/00/1900  00:00</v>
      </c>
      <c r="N8" t="b" cm="1">
        <f t="array" ref="N8">SUMPRODUCT((Table8[[#This Row],[Formula3]]&lt;$M$7:$M$70)*(Table8[[#This Row],[Formula4]]&gt;=$L$7:$L$70))&gt;1</f>
        <v>0</v>
      </c>
      <c r="O8" s="102">
        <f>Table8[[#This Row],[Time Out HH:MM AM/PM]]-Table8[[#This Row],[Time In HH:MM AM/PM]]</f>
        <v>0</v>
      </c>
      <c r="P8" s="103" t="str">
        <f>TEXT(Table8[[#This Row],[Formula 1]],"HH:MM")</f>
        <v>00:00</v>
      </c>
      <c r="Q8" s="103" t="str">
        <f>LEFT(Table8[[#This Row],[Formula 2]],SEARCH(":",Table8[[#This Row],[Formula 2]])-1)</f>
        <v>00</v>
      </c>
      <c r="R8" s="103" t="str">
        <f>RIGHT(Table8[[#This Row],[Formula 2]],SEARCH(":",Table8[[#This Row],[Formula 2]])-1)</f>
        <v>00</v>
      </c>
      <c r="S8" s="103">
        <f>Table8[[#This Row],[Hours]]*60+Table8[[#This Row],[Minutes]]</f>
        <v>0</v>
      </c>
      <c r="T8" s="104" t="str">
        <f>IF(ISBLANK(Table8[[#This Row],[Approved Service Provided]]),"",IF(OR(Table8[[#This Row],[Formula2]]="DAYS",Table8[[#This Row],[Formula2]]="TRIP"),1,ROUNDDOWN((Table8[[#This Row],[Total Minutes]]+7)/15,0)))</f>
        <v/>
      </c>
      <c r="U8" s="105" t="str">
        <f>IF(ISBLANK(Table8[[#This Row],[Approved Service Provided]]),"",Table8[[#This Row],[Rate1]])</f>
        <v/>
      </c>
      <c r="V8" s="105" t="str">
        <f>IF(Table8[[#This Row],[Rate]]="","",Table8[[#This Row],[Units]]*Table8[[#This Row],[Rate]])</f>
        <v/>
      </c>
      <c r="W8" s="77"/>
      <c r="X8" s="77"/>
      <c r="Y8" s="77"/>
      <c r="Z8" s="77"/>
    </row>
    <row r="9" spans="1:33" s="4" customFormat="1" ht="13.5" thickBot="1" x14ac:dyDescent="0.25">
      <c r="A9" s="19"/>
      <c r="B9" s="16"/>
      <c r="C9" s="1"/>
      <c r="D9" s="2"/>
      <c r="E9" s="2"/>
      <c r="F9" s="106">
        <f t="shared" si="0"/>
        <v>0</v>
      </c>
      <c r="G9" s="106" t="e">
        <f>#REF!</f>
        <v>#REF!</v>
      </c>
      <c r="H9" t="e">
        <f>IF(Table8[[#This Row],[Waiver]]="State SLS","8"&amp;Table8[[#This Row],[Approved Service Provided]],IF(Table8[[#This Row],[Waiver]]="OBRA","9"&amp;Table8[[#This Row],[Approved Service Provided]],Table8[[#This Row],[SIS]]&amp;Table8[[#This Row],[Approved Service Provided]]))</f>
        <v>#REF!</v>
      </c>
      <c r="I9">
        <f>IF(Table8[[#This Row],[Waiver]]="State SLS",8,IF(Table8[[#This Row],[Waiver]]="OBRA",9,IFERROR(VLOOKUP(Table8[[#This Row],[Combined]],'Optimax Rates'!$B$2:$G$148,4,FALSE),0)))</f>
        <v>0</v>
      </c>
      <c r="J9" t="e">
        <f>IF(Table8[[#This Row],[SISdependent]]=0,VLOOKUP("0"&amp;Table8[[#This Row],[Approved Service Provided]],'Optimax Rates'!$B$2:$H$168,6,FALSE),VLOOKUP(Table8[[#This Row],[Combined]],'Optimax Rates'!$B$1:$G$168,6,FALSE))</f>
        <v>#N/A</v>
      </c>
      <c r="K9" t="e">
        <f>VLOOKUP(Table8[[#This Row],[SISdependent]]&amp;Table8[[#This Row],[Approved Service Provided]],'Optimax Rates'!$B$2:$H$148,3,FALSE)</f>
        <v>#N/A</v>
      </c>
      <c r="L9" t="str">
        <f>TEXT(Table8[[#This Row],[Date of Service]],"m/dd/yyyy ")&amp;" "&amp;TEXT(Table8[[#This Row],[Time In HH:MM AM/PM]],"hh:mm")</f>
        <v>1/00/1900  00:00</v>
      </c>
      <c r="M9" t="str">
        <f>TEXT(Table8[[#This Row],[Date of Service]],"m/dd/yyyy ")&amp;" "&amp;TEXT(Table8[[#This Row],[Time Out HH:MM AM/PM]],"hh:mm")</f>
        <v>1/00/1900  00:00</v>
      </c>
      <c r="N9" t="b" cm="1">
        <f t="array" ref="N9">SUMPRODUCT((Table8[[#This Row],[Formula3]]&lt;$M$7:$M$70)*(Table8[[#This Row],[Formula4]]&gt;=$L$7:$L$70))&gt;1</f>
        <v>0</v>
      </c>
      <c r="O9" s="102">
        <f>Table8[[#This Row],[Time Out HH:MM AM/PM]]-Table8[[#This Row],[Time In HH:MM AM/PM]]</f>
        <v>0</v>
      </c>
      <c r="P9" s="103" t="str">
        <f>TEXT(Table8[[#This Row],[Formula 1]],"HH:MM")</f>
        <v>00:00</v>
      </c>
      <c r="Q9" s="103" t="str">
        <f>LEFT(Table8[[#This Row],[Formula 2]],SEARCH(":",Table8[[#This Row],[Formula 2]])-1)</f>
        <v>00</v>
      </c>
      <c r="R9" s="103" t="str">
        <f>RIGHT(Table8[[#This Row],[Formula 2]],SEARCH(":",Table8[[#This Row],[Formula 2]])-1)</f>
        <v>00</v>
      </c>
      <c r="S9" s="103">
        <f>Table8[[#This Row],[Hours]]*60+Table8[[#This Row],[Minutes]]</f>
        <v>0</v>
      </c>
      <c r="T9" s="104" t="str">
        <f>IF(ISBLANK(Table8[[#This Row],[Approved Service Provided]]),"",IF(OR(Table8[[#This Row],[Formula2]]="DAYS",Table8[[#This Row],[Formula2]]="TRIP"),1,ROUNDDOWN((Table8[[#This Row],[Total Minutes]]+7)/15,0)))</f>
        <v/>
      </c>
      <c r="U9" s="105" t="str">
        <f>IF(ISBLANK(Table8[[#This Row],[Approved Service Provided]]),"",Table8[[#This Row],[Rate1]])</f>
        <v/>
      </c>
      <c r="V9" s="105" t="str">
        <f>IF(Table8[[#This Row],[Rate]]="","",Table8[[#This Row],[Units]]*Table8[[#This Row],[Rate]])</f>
        <v/>
      </c>
      <c r="W9" s="77"/>
      <c r="X9" s="77"/>
      <c r="Y9" s="77"/>
      <c r="Z9" s="77"/>
    </row>
    <row r="10" spans="1:33" s="4" customFormat="1" ht="13.5" thickBot="1" x14ac:dyDescent="0.25">
      <c r="A10" s="19"/>
      <c r="B10" s="16"/>
      <c r="C10" s="1"/>
      <c r="D10" s="2"/>
      <c r="E10" s="2"/>
      <c r="F10" s="106">
        <f t="shared" si="0"/>
        <v>0</v>
      </c>
      <c r="G10" s="106" t="e">
        <f>#REF!</f>
        <v>#REF!</v>
      </c>
      <c r="H10" t="e">
        <f>IF(Table8[[#This Row],[Waiver]]="State SLS","8"&amp;Table8[[#This Row],[Approved Service Provided]],IF(Table8[[#This Row],[Waiver]]="OBRA","9"&amp;Table8[[#This Row],[Approved Service Provided]],Table8[[#This Row],[SIS]]&amp;Table8[[#This Row],[Approved Service Provided]]))</f>
        <v>#REF!</v>
      </c>
      <c r="I10">
        <f>IF(Table8[[#This Row],[Waiver]]="State SLS",8,IF(Table8[[#This Row],[Waiver]]="OBRA",9,IFERROR(VLOOKUP(Table8[[#This Row],[Combined]],'Optimax Rates'!$B$2:$G$148,4,FALSE),0)))</f>
        <v>0</v>
      </c>
      <c r="J10" t="e">
        <f>IF(Table8[[#This Row],[SISdependent]]=0,VLOOKUP("0"&amp;Table8[[#This Row],[Approved Service Provided]],'Optimax Rates'!$B$2:$H$168,6,FALSE),VLOOKUP(Table8[[#This Row],[Combined]],'Optimax Rates'!$B$1:$G$168,6,FALSE))</f>
        <v>#N/A</v>
      </c>
      <c r="K10" t="e">
        <f>VLOOKUP(Table8[[#This Row],[SISdependent]]&amp;Table8[[#This Row],[Approved Service Provided]],'Optimax Rates'!$B$2:$H$148,3,FALSE)</f>
        <v>#N/A</v>
      </c>
      <c r="L10" t="str">
        <f>TEXT(Table8[[#This Row],[Date of Service]],"m/dd/yyyy ")&amp;" "&amp;TEXT(Table8[[#This Row],[Time In HH:MM AM/PM]],"hh:mm")</f>
        <v>1/00/1900  00:00</v>
      </c>
      <c r="M10" t="str">
        <f>TEXT(Table8[[#This Row],[Date of Service]],"m/dd/yyyy ")&amp;" "&amp;TEXT(Table8[[#This Row],[Time Out HH:MM AM/PM]],"hh:mm")</f>
        <v>1/00/1900  00:00</v>
      </c>
      <c r="N10" t="b" cm="1">
        <f t="array" ref="N10">SUMPRODUCT((Table8[[#This Row],[Formula3]]&lt;$M$7:$M$70)*(Table8[[#This Row],[Formula4]]&gt;=$L$7:$L$70))&gt;1</f>
        <v>0</v>
      </c>
      <c r="O10" s="102">
        <f>Table8[[#This Row],[Time Out HH:MM AM/PM]]-Table8[[#This Row],[Time In HH:MM AM/PM]]</f>
        <v>0</v>
      </c>
      <c r="P10" s="103" t="str">
        <f>TEXT(Table8[[#This Row],[Formula 1]],"HH:MM")</f>
        <v>00:00</v>
      </c>
      <c r="Q10" s="103" t="str">
        <f>LEFT(Table8[[#This Row],[Formula 2]],SEARCH(":",Table8[[#This Row],[Formula 2]])-1)</f>
        <v>00</v>
      </c>
      <c r="R10" s="103" t="str">
        <f>RIGHT(Table8[[#This Row],[Formula 2]],SEARCH(":",Table8[[#This Row],[Formula 2]])-1)</f>
        <v>00</v>
      </c>
      <c r="S10" s="103">
        <f>Table8[[#This Row],[Hours]]*60+Table8[[#This Row],[Minutes]]</f>
        <v>0</v>
      </c>
      <c r="T10" s="104" t="str">
        <f>IF(ISBLANK(Table8[[#This Row],[Approved Service Provided]]),"",IF(OR(Table8[[#This Row],[Formula2]]="DAYS",Table8[[#This Row],[Formula2]]="TRIP"),1,ROUNDDOWN((Table8[[#This Row],[Total Minutes]]+7)/15,0)))</f>
        <v/>
      </c>
      <c r="U10" s="105" t="str">
        <f>IF(ISBLANK(Table8[[#This Row],[Approved Service Provided]]),"",Table8[[#This Row],[Rate1]])</f>
        <v/>
      </c>
      <c r="V10" s="105" t="str">
        <f>IF(Table8[[#This Row],[Rate]]="","",Table8[[#This Row],[Units]]*Table8[[#This Row],[Rate]])</f>
        <v/>
      </c>
      <c r="W10" s="77"/>
      <c r="X10" s="77"/>
      <c r="Y10" s="77"/>
      <c r="Z10" s="77"/>
    </row>
    <row r="11" spans="1:33" s="4" customFormat="1" ht="13.5" thickBot="1" x14ac:dyDescent="0.25">
      <c r="A11" s="19"/>
      <c r="B11" s="16"/>
      <c r="C11" s="1"/>
      <c r="D11" s="2"/>
      <c r="E11" s="2"/>
      <c r="F11" s="106">
        <f t="shared" si="0"/>
        <v>0</v>
      </c>
      <c r="G11" s="106" t="e">
        <f>#REF!</f>
        <v>#REF!</v>
      </c>
      <c r="H11" t="e">
        <f>IF(Table8[[#This Row],[Waiver]]="State SLS","8"&amp;Table8[[#This Row],[Approved Service Provided]],IF(Table8[[#This Row],[Waiver]]="OBRA","9"&amp;Table8[[#This Row],[Approved Service Provided]],Table8[[#This Row],[SIS]]&amp;Table8[[#This Row],[Approved Service Provided]]))</f>
        <v>#REF!</v>
      </c>
      <c r="I11">
        <f>IF(Table8[[#This Row],[Waiver]]="State SLS",8,IF(Table8[[#This Row],[Waiver]]="OBRA",9,IFERROR(VLOOKUP(Table8[[#This Row],[Combined]],'Optimax Rates'!$B$2:$G$148,4,FALSE),0)))</f>
        <v>0</v>
      </c>
      <c r="J11" t="e">
        <f>IF(Table8[[#This Row],[SISdependent]]=0,VLOOKUP("0"&amp;Table8[[#This Row],[Approved Service Provided]],'Optimax Rates'!$B$2:$H$168,6,FALSE),VLOOKUP(Table8[[#This Row],[Combined]],'Optimax Rates'!$B$1:$G$168,6,FALSE))</f>
        <v>#N/A</v>
      </c>
      <c r="K11" t="e">
        <f>VLOOKUP(Table8[[#This Row],[SISdependent]]&amp;Table8[[#This Row],[Approved Service Provided]],'Optimax Rates'!$B$2:$H$148,3,FALSE)</f>
        <v>#N/A</v>
      </c>
      <c r="L11" t="str">
        <f>TEXT(Table8[[#This Row],[Date of Service]],"m/dd/yyyy ")&amp;" "&amp;TEXT(Table8[[#This Row],[Time In HH:MM AM/PM]],"hh:mm")</f>
        <v>1/00/1900  00:00</v>
      </c>
      <c r="M11" t="str">
        <f>TEXT(Table8[[#This Row],[Date of Service]],"m/dd/yyyy ")&amp;" "&amp;TEXT(Table8[[#This Row],[Time Out HH:MM AM/PM]],"hh:mm")</f>
        <v>1/00/1900  00:00</v>
      </c>
      <c r="N11" t="b" cm="1">
        <f t="array" ref="N11">SUMPRODUCT((Table8[[#This Row],[Formula3]]&lt;$M$7:$M$70)*(Table8[[#This Row],[Formula4]]&gt;=$L$7:$L$70))&gt;1</f>
        <v>0</v>
      </c>
      <c r="O11" s="102">
        <f>Table8[[#This Row],[Time Out HH:MM AM/PM]]-Table8[[#This Row],[Time In HH:MM AM/PM]]</f>
        <v>0</v>
      </c>
      <c r="P11" s="103" t="str">
        <f>TEXT(Table8[[#This Row],[Formula 1]],"HH:MM")</f>
        <v>00:00</v>
      </c>
      <c r="Q11" s="103" t="str">
        <f>LEFT(Table8[[#This Row],[Formula 2]],SEARCH(":",Table8[[#This Row],[Formula 2]])-1)</f>
        <v>00</v>
      </c>
      <c r="R11" s="103" t="str">
        <f>RIGHT(Table8[[#This Row],[Formula 2]],SEARCH(":",Table8[[#This Row],[Formula 2]])-1)</f>
        <v>00</v>
      </c>
      <c r="S11" s="103">
        <f>Table8[[#This Row],[Hours]]*60+Table8[[#This Row],[Minutes]]</f>
        <v>0</v>
      </c>
      <c r="T11" s="104" t="str">
        <f>IF(ISBLANK(Table8[[#This Row],[Approved Service Provided]]),"",IF(OR(Table8[[#This Row],[Formula2]]="DAYS",Table8[[#This Row],[Formula2]]="TRIP"),1,ROUNDDOWN((Table8[[#This Row],[Total Minutes]]+7)/15,0)))</f>
        <v/>
      </c>
      <c r="U11" s="105" t="str">
        <f>IF(ISBLANK(Table8[[#This Row],[Approved Service Provided]]),"",Table8[[#This Row],[Rate1]])</f>
        <v/>
      </c>
      <c r="V11" s="105" t="str">
        <f>IF(Table8[[#This Row],[Rate]]="","",Table8[[#This Row],[Units]]*Table8[[#This Row],[Rate]])</f>
        <v/>
      </c>
      <c r="W11" s="77"/>
      <c r="X11" s="77"/>
      <c r="Y11" s="77"/>
      <c r="Z11" s="77"/>
    </row>
    <row r="12" spans="1:33" s="4" customFormat="1" ht="13.5" thickBot="1" x14ac:dyDescent="0.25">
      <c r="A12" s="19"/>
      <c r="B12" s="16"/>
      <c r="C12" s="1"/>
      <c r="D12" s="2"/>
      <c r="E12" s="2"/>
      <c r="F12" s="106">
        <f t="shared" si="0"/>
        <v>0</v>
      </c>
      <c r="G12" s="106" t="e">
        <f>#REF!</f>
        <v>#REF!</v>
      </c>
      <c r="H12" t="e">
        <f>IF(Table8[[#This Row],[Waiver]]="State SLS","8"&amp;Table8[[#This Row],[Approved Service Provided]],IF(Table8[[#This Row],[Waiver]]="OBRA","9"&amp;Table8[[#This Row],[Approved Service Provided]],Table8[[#This Row],[SIS]]&amp;Table8[[#This Row],[Approved Service Provided]]))</f>
        <v>#REF!</v>
      </c>
      <c r="I12">
        <f>IF(Table8[[#This Row],[Waiver]]="State SLS",8,IF(Table8[[#This Row],[Waiver]]="OBRA",9,IFERROR(VLOOKUP(Table8[[#This Row],[Combined]],'Optimax Rates'!$B$2:$G$148,4,FALSE),0)))</f>
        <v>0</v>
      </c>
      <c r="J12" t="e">
        <f>IF(Table8[[#This Row],[SISdependent]]=0,VLOOKUP("0"&amp;Table8[[#This Row],[Approved Service Provided]],'Optimax Rates'!$B$2:$H$168,6,FALSE),VLOOKUP(Table8[[#This Row],[Combined]],'Optimax Rates'!$B$1:$G$168,6,FALSE))</f>
        <v>#N/A</v>
      </c>
      <c r="K12" t="e">
        <f>VLOOKUP(Table8[[#This Row],[SISdependent]]&amp;Table8[[#This Row],[Approved Service Provided]],'Optimax Rates'!$B$2:$H$148,3,FALSE)</f>
        <v>#N/A</v>
      </c>
      <c r="L12" t="str">
        <f>TEXT(Table8[[#This Row],[Date of Service]],"m/dd/yyyy ")&amp;" "&amp;TEXT(Table8[[#This Row],[Time In HH:MM AM/PM]],"hh:mm")</f>
        <v>1/00/1900  00:00</v>
      </c>
      <c r="M12" t="str">
        <f>TEXT(Table8[[#This Row],[Date of Service]],"m/dd/yyyy ")&amp;" "&amp;TEXT(Table8[[#This Row],[Time Out HH:MM AM/PM]],"hh:mm")</f>
        <v>1/00/1900  00:00</v>
      </c>
      <c r="N12" t="b" cm="1">
        <f t="array" ref="N12">SUMPRODUCT((Table8[[#This Row],[Formula3]]&lt;$M$7:$M$70)*(Table8[[#This Row],[Formula4]]&gt;=$L$7:$L$70))&gt;1</f>
        <v>0</v>
      </c>
      <c r="O12" s="102">
        <f>Table8[[#This Row],[Time Out HH:MM AM/PM]]-Table8[[#This Row],[Time In HH:MM AM/PM]]</f>
        <v>0</v>
      </c>
      <c r="P12" s="103" t="str">
        <f>TEXT(Table8[[#This Row],[Formula 1]],"HH:MM")</f>
        <v>00:00</v>
      </c>
      <c r="Q12" s="103" t="str">
        <f>LEFT(Table8[[#This Row],[Formula 2]],SEARCH(":",Table8[[#This Row],[Formula 2]])-1)</f>
        <v>00</v>
      </c>
      <c r="R12" s="103" t="str">
        <f>RIGHT(Table8[[#This Row],[Formula 2]],SEARCH(":",Table8[[#This Row],[Formula 2]])-1)</f>
        <v>00</v>
      </c>
      <c r="S12" s="103">
        <f>Table8[[#This Row],[Hours]]*60+Table8[[#This Row],[Minutes]]</f>
        <v>0</v>
      </c>
      <c r="T12" s="104" t="str">
        <f>IF(ISBLANK(Table8[[#This Row],[Approved Service Provided]]),"",IF(OR(Table8[[#This Row],[Formula2]]="DAYS",Table8[[#This Row],[Formula2]]="TRIP"),1,ROUNDDOWN((Table8[[#This Row],[Total Minutes]]+7)/15,0)))</f>
        <v/>
      </c>
      <c r="U12" s="105" t="str">
        <f>IF(ISBLANK(Table8[[#This Row],[Approved Service Provided]]),"",Table8[[#This Row],[Rate1]])</f>
        <v/>
      </c>
      <c r="V12" s="105" t="str">
        <f>IF(Table8[[#This Row],[Rate]]="","",Table8[[#This Row],[Units]]*Table8[[#This Row],[Rate]])</f>
        <v/>
      </c>
      <c r="W12" s="77"/>
      <c r="X12" s="77"/>
      <c r="Y12" s="77"/>
      <c r="Z12" s="77"/>
    </row>
    <row r="13" spans="1:33" s="4" customFormat="1" ht="13.5" thickBot="1" x14ac:dyDescent="0.25">
      <c r="A13" s="19"/>
      <c r="B13" s="16"/>
      <c r="C13" s="1"/>
      <c r="D13" s="2"/>
      <c r="E13" s="2"/>
      <c r="F13" s="106">
        <f t="shared" si="0"/>
        <v>0</v>
      </c>
      <c r="G13" s="106" t="e">
        <f>#REF!</f>
        <v>#REF!</v>
      </c>
      <c r="H13" t="e">
        <f>IF(Table8[[#This Row],[Waiver]]="State SLS","8"&amp;Table8[[#This Row],[Approved Service Provided]],IF(Table8[[#This Row],[Waiver]]="OBRA","9"&amp;Table8[[#This Row],[Approved Service Provided]],Table8[[#This Row],[SIS]]&amp;Table8[[#This Row],[Approved Service Provided]]))</f>
        <v>#REF!</v>
      </c>
      <c r="I13">
        <f>IF(Table8[[#This Row],[Waiver]]="State SLS",8,IF(Table8[[#This Row],[Waiver]]="OBRA",9,IFERROR(VLOOKUP(Table8[[#This Row],[Combined]],'Optimax Rates'!$B$2:$G$148,4,FALSE),0)))</f>
        <v>0</v>
      </c>
      <c r="J13" t="e">
        <f>IF(Table8[[#This Row],[SISdependent]]=0,VLOOKUP("0"&amp;Table8[[#This Row],[Approved Service Provided]],'Optimax Rates'!$B$2:$H$168,6,FALSE),VLOOKUP(Table8[[#This Row],[Combined]],'Optimax Rates'!$B$1:$G$168,6,FALSE))</f>
        <v>#N/A</v>
      </c>
      <c r="K13" t="e">
        <f>VLOOKUP(Table8[[#This Row],[SISdependent]]&amp;Table8[[#This Row],[Approved Service Provided]],'Optimax Rates'!$B$2:$H$148,3,FALSE)</f>
        <v>#N/A</v>
      </c>
      <c r="L13" t="str">
        <f>TEXT(Table8[[#This Row],[Date of Service]],"m/dd/yyyy ")&amp;" "&amp;TEXT(Table8[[#This Row],[Time In HH:MM AM/PM]],"hh:mm")</f>
        <v>1/00/1900  00:00</v>
      </c>
      <c r="M13" t="str">
        <f>TEXT(Table8[[#This Row],[Date of Service]],"m/dd/yyyy ")&amp;" "&amp;TEXT(Table8[[#This Row],[Time Out HH:MM AM/PM]],"hh:mm")</f>
        <v>1/00/1900  00:00</v>
      </c>
      <c r="N13" t="b" cm="1">
        <f t="array" ref="N13">SUMPRODUCT((Table8[[#This Row],[Formula3]]&lt;$M$7:$M$70)*(Table8[[#This Row],[Formula4]]&gt;=$L$7:$L$70))&gt;1</f>
        <v>0</v>
      </c>
      <c r="O13" s="102">
        <f>Table8[[#This Row],[Time Out HH:MM AM/PM]]-Table8[[#This Row],[Time In HH:MM AM/PM]]</f>
        <v>0</v>
      </c>
      <c r="P13" s="103" t="str">
        <f>TEXT(Table8[[#This Row],[Formula 1]],"HH:MM")</f>
        <v>00:00</v>
      </c>
      <c r="Q13" s="103" t="str">
        <f>LEFT(Table8[[#This Row],[Formula 2]],SEARCH(":",Table8[[#This Row],[Formula 2]])-1)</f>
        <v>00</v>
      </c>
      <c r="R13" s="103" t="str">
        <f>RIGHT(Table8[[#This Row],[Formula 2]],SEARCH(":",Table8[[#This Row],[Formula 2]])-1)</f>
        <v>00</v>
      </c>
      <c r="S13" s="103">
        <f>Table8[[#This Row],[Hours]]*60+Table8[[#This Row],[Minutes]]</f>
        <v>0</v>
      </c>
      <c r="T13" s="104" t="str">
        <f>IF(ISBLANK(Table8[[#This Row],[Approved Service Provided]]),"",IF(OR(Table8[[#This Row],[Formula2]]="DAYS",Table8[[#This Row],[Formula2]]="TRIP"),1,ROUNDDOWN((Table8[[#This Row],[Total Minutes]]+7)/15,0)))</f>
        <v/>
      </c>
      <c r="U13" s="105" t="str">
        <f>IF(ISBLANK(Table8[[#This Row],[Approved Service Provided]]),"",Table8[[#This Row],[Rate1]])</f>
        <v/>
      </c>
      <c r="V13" s="105" t="str">
        <f>IF(Table8[[#This Row],[Rate]]="","",Table8[[#This Row],[Units]]*Table8[[#This Row],[Rate]])</f>
        <v/>
      </c>
      <c r="W13" s="77"/>
      <c r="X13" s="77"/>
      <c r="Y13" s="77"/>
      <c r="Z13" s="77"/>
    </row>
    <row r="14" spans="1:33" s="4" customFormat="1" ht="13.5" thickBot="1" x14ac:dyDescent="0.25">
      <c r="A14" s="19"/>
      <c r="B14" s="16"/>
      <c r="C14" s="1"/>
      <c r="D14" s="2"/>
      <c r="E14" s="2"/>
      <c r="F14" s="106">
        <f t="shared" si="0"/>
        <v>0</v>
      </c>
      <c r="G14" s="106" t="e">
        <f>#REF!</f>
        <v>#REF!</v>
      </c>
      <c r="H14" t="e">
        <f>IF(Table8[[#This Row],[Waiver]]="State SLS","8"&amp;Table8[[#This Row],[Approved Service Provided]],IF(Table8[[#This Row],[Waiver]]="OBRA","9"&amp;Table8[[#This Row],[Approved Service Provided]],Table8[[#This Row],[SIS]]&amp;Table8[[#This Row],[Approved Service Provided]]))</f>
        <v>#REF!</v>
      </c>
      <c r="I14">
        <f>IF(Table8[[#This Row],[Waiver]]="State SLS",8,IF(Table8[[#This Row],[Waiver]]="OBRA",9,IFERROR(VLOOKUP(Table8[[#This Row],[Combined]],'Optimax Rates'!$B$2:$G$148,4,FALSE),0)))</f>
        <v>0</v>
      </c>
      <c r="J14" t="e">
        <f>IF(Table8[[#This Row],[SISdependent]]=0,VLOOKUP("0"&amp;Table8[[#This Row],[Approved Service Provided]],'Optimax Rates'!$B$2:$H$168,6,FALSE),VLOOKUP(Table8[[#This Row],[Combined]],'Optimax Rates'!$B$1:$G$168,6,FALSE))</f>
        <v>#N/A</v>
      </c>
      <c r="K14" t="e">
        <f>VLOOKUP(Table8[[#This Row],[SISdependent]]&amp;Table8[[#This Row],[Approved Service Provided]],'Optimax Rates'!$B$2:$H$148,3,FALSE)</f>
        <v>#N/A</v>
      </c>
      <c r="L14" t="str">
        <f>TEXT(Table8[[#This Row],[Date of Service]],"m/dd/yyyy ")&amp;" "&amp;TEXT(Table8[[#This Row],[Time In HH:MM AM/PM]],"hh:mm")</f>
        <v>1/00/1900  00:00</v>
      </c>
      <c r="M14" t="str">
        <f>TEXT(Table8[[#This Row],[Date of Service]],"m/dd/yyyy ")&amp;" "&amp;TEXT(Table8[[#This Row],[Time Out HH:MM AM/PM]],"hh:mm")</f>
        <v>1/00/1900  00:00</v>
      </c>
      <c r="N14" t="b" cm="1">
        <f t="array" ref="N14">SUMPRODUCT((Table8[[#This Row],[Formula3]]&lt;$M$7:$M$70)*(Table8[[#This Row],[Formula4]]&gt;=$L$7:$L$70))&gt;1</f>
        <v>0</v>
      </c>
      <c r="O14" s="102">
        <f>Table8[[#This Row],[Time Out HH:MM AM/PM]]-Table8[[#This Row],[Time In HH:MM AM/PM]]</f>
        <v>0</v>
      </c>
      <c r="P14" s="103" t="str">
        <f>TEXT(Table8[[#This Row],[Formula 1]],"HH:MM")</f>
        <v>00:00</v>
      </c>
      <c r="Q14" s="103" t="str">
        <f>LEFT(Table8[[#This Row],[Formula 2]],SEARCH(":",Table8[[#This Row],[Formula 2]])-1)</f>
        <v>00</v>
      </c>
      <c r="R14" s="103" t="str">
        <f>RIGHT(Table8[[#This Row],[Formula 2]],SEARCH(":",Table8[[#This Row],[Formula 2]])-1)</f>
        <v>00</v>
      </c>
      <c r="S14" s="103">
        <f>Table8[[#This Row],[Hours]]*60+Table8[[#This Row],[Minutes]]</f>
        <v>0</v>
      </c>
      <c r="T14" s="104" t="str">
        <f>IF(ISBLANK(Table8[[#This Row],[Approved Service Provided]]),"",IF(OR(Table8[[#This Row],[Formula2]]="DAYS",Table8[[#This Row],[Formula2]]="TRIP"),1,ROUNDDOWN((Table8[[#This Row],[Total Minutes]]+7)/15,0)))</f>
        <v/>
      </c>
      <c r="U14" s="105" t="str">
        <f>IF(ISBLANK(Table8[[#This Row],[Approved Service Provided]]),"",Table8[[#This Row],[Rate1]])</f>
        <v/>
      </c>
      <c r="V14" s="105" t="str">
        <f>IF(Table8[[#This Row],[Rate]]="","",Table8[[#This Row],[Units]]*Table8[[#This Row],[Rate]])</f>
        <v/>
      </c>
      <c r="W14" s="77"/>
      <c r="X14" s="77"/>
      <c r="Y14" s="77"/>
      <c r="Z14" s="77"/>
    </row>
    <row r="15" spans="1:33" s="4" customFormat="1" ht="13.5" thickBot="1" x14ac:dyDescent="0.25">
      <c r="A15" s="19"/>
      <c r="B15" s="16"/>
      <c r="C15" s="1"/>
      <c r="D15" s="2"/>
      <c r="E15" s="2"/>
      <c r="F15" s="106">
        <f t="shared" si="0"/>
        <v>0</v>
      </c>
      <c r="G15" s="106" t="e">
        <f>#REF!</f>
        <v>#REF!</v>
      </c>
      <c r="H15" t="e">
        <f>IF(Table8[[#This Row],[Waiver]]="State SLS","8"&amp;Table8[[#This Row],[Approved Service Provided]],IF(Table8[[#This Row],[Waiver]]="OBRA","9"&amp;Table8[[#This Row],[Approved Service Provided]],Table8[[#This Row],[SIS]]&amp;Table8[[#This Row],[Approved Service Provided]]))</f>
        <v>#REF!</v>
      </c>
      <c r="I15">
        <f>IF(Table8[[#This Row],[Waiver]]="State SLS",8,IF(Table8[[#This Row],[Waiver]]="OBRA",9,IFERROR(VLOOKUP(Table8[[#This Row],[Combined]],'Optimax Rates'!$B$2:$G$148,4,FALSE),0)))</f>
        <v>0</v>
      </c>
      <c r="J15" t="e">
        <f>IF(Table8[[#This Row],[SISdependent]]=0,VLOOKUP("0"&amp;Table8[[#This Row],[Approved Service Provided]],'Optimax Rates'!$B$2:$H$168,6,FALSE),VLOOKUP(Table8[[#This Row],[Combined]],'Optimax Rates'!$B$1:$G$168,6,FALSE))</f>
        <v>#N/A</v>
      </c>
      <c r="K15" t="e">
        <f>VLOOKUP(Table8[[#This Row],[SISdependent]]&amp;Table8[[#This Row],[Approved Service Provided]],'Optimax Rates'!$B$2:$H$148,3,FALSE)</f>
        <v>#N/A</v>
      </c>
      <c r="L15" t="str">
        <f>TEXT(Table8[[#This Row],[Date of Service]],"m/dd/yyyy ")&amp;" "&amp;TEXT(Table8[[#This Row],[Time In HH:MM AM/PM]],"hh:mm")</f>
        <v>1/00/1900  00:00</v>
      </c>
      <c r="M15" t="str">
        <f>TEXT(Table8[[#This Row],[Date of Service]],"m/dd/yyyy ")&amp;" "&amp;TEXT(Table8[[#This Row],[Time Out HH:MM AM/PM]],"hh:mm")</f>
        <v>1/00/1900  00:00</v>
      </c>
      <c r="N15" t="b" cm="1">
        <f t="array" ref="N15">SUMPRODUCT((Table8[[#This Row],[Formula3]]&lt;$M$7:$M$70)*(Table8[[#This Row],[Formula4]]&gt;=$L$7:$L$70))&gt;1</f>
        <v>0</v>
      </c>
      <c r="O15" s="102">
        <f>Table8[[#This Row],[Time Out HH:MM AM/PM]]-Table8[[#This Row],[Time In HH:MM AM/PM]]</f>
        <v>0</v>
      </c>
      <c r="P15" s="103" t="str">
        <f>TEXT(Table8[[#This Row],[Formula 1]],"HH:MM")</f>
        <v>00:00</v>
      </c>
      <c r="Q15" s="103" t="str">
        <f>LEFT(Table8[[#This Row],[Formula 2]],SEARCH(":",Table8[[#This Row],[Formula 2]])-1)</f>
        <v>00</v>
      </c>
      <c r="R15" s="103" t="str">
        <f>RIGHT(Table8[[#This Row],[Formula 2]],SEARCH(":",Table8[[#This Row],[Formula 2]])-1)</f>
        <v>00</v>
      </c>
      <c r="S15" s="103">
        <f>Table8[[#This Row],[Hours]]*60+Table8[[#This Row],[Minutes]]</f>
        <v>0</v>
      </c>
      <c r="T15" s="104" t="str">
        <f>IF(ISBLANK(Table8[[#This Row],[Approved Service Provided]]),"",IF(OR(Table8[[#This Row],[Formula2]]="DAYS",Table8[[#This Row],[Formula2]]="TRIP"),1,ROUNDDOWN((Table8[[#This Row],[Total Minutes]]+7)/15,0)))</f>
        <v/>
      </c>
      <c r="U15" s="105" t="str">
        <f>IF(ISBLANK(Table8[[#This Row],[Approved Service Provided]]),"",Table8[[#This Row],[Rate1]])</f>
        <v/>
      </c>
      <c r="V15" s="105" t="str">
        <f>IF(Table8[[#This Row],[Rate]]="","",Table8[[#This Row],[Units]]*Table8[[#This Row],[Rate]])</f>
        <v/>
      </c>
      <c r="W15" s="77"/>
      <c r="X15" s="77"/>
      <c r="Y15" s="77"/>
      <c r="Z15" s="77"/>
    </row>
    <row r="16" spans="1:33" s="4" customFormat="1" ht="13.5" thickBot="1" x14ac:dyDescent="0.25">
      <c r="A16" s="19"/>
      <c r="B16" s="17"/>
      <c r="C16" s="1"/>
      <c r="D16" s="2"/>
      <c r="E16" s="2"/>
      <c r="F16" s="106">
        <f t="shared" si="0"/>
        <v>0</v>
      </c>
      <c r="G16" s="106" t="e">
        <f>#REF!</f>
        <v>#REF!</v>
      </c>
      <c r="H16" t="e">
        <f>IF(Table8[[#This Row],[Waiver]]="State SLS","8"&amp;Table8[[#This Row],[Approved Service Provided]],IF(Table8[[#This Row],[Waiver]]="OBRA","9"&amp;Table8[[#This Row],[Approved Service Provided]],Table8[[#This Row],[SIS]]&amp;Table8[[#This Row],[Approved Service Provided]]))</f>
        <v>#REF!</v>
      </c>
      <c r="I16">
        <f>IF(Table8[[#This Row],[Waiver]]="State SLS",8,IF(Table8[[#This Row],[Waiver]]="OBRA",9,IFERROR(VLOOKUP(Table8[[#This Row],[Combined]],'Optimax Rates'!$B$2:$G$148,4,FALSE),0)))</f>
        <v>0</v>
      </c>
      <c r="J16" t="e">
        <f>IF(Table8[[#This Row],[SISdependent]]=0,VLOOKUP("0"&amp;Table8[[#This Row],[Approved Service Provided]],'Optimax Rates'!$B$2:$H$168,6,FALSE),VLOOKUP(Table8[[#This Row],[Combined]],'Optimax Rates'!$B$1:$G$168,6,FALSE))</f>
        <v>#N/A</v>
      </c>
      <c r="K16" t="e">
        <f>VLOOKUP(Table8[[#This Row],[SISdependent]]&amp;Table8[[#This Row],[Approved Service Provided]],'Optimax Rates'!$B$2:$H$148,3,FALSE)</f>
        <v>#N/A</v>
      </c>
      <c r="L16" t="str">
        <f>TEXT(Table8[[#This Row],[Date of Service]],"m/dd/yyyy ")&amp;" "&amp;TEXT(Table8[[#This Row],[Time In HH:MM AM/PM]],"hh:mm")</f>
        <v>1/00/1900  00:00</v>
      </c>
      <c r="M16" t="str">
        <f>TEXT(Table8[[#This Row],[Date of Service]],"m/dd/yyyy ")&amp;" "&amp;TEXT(Table8[[#This Row],[Time Out HH:MM AM/PM]],"hh:mm")</f>
        <v>1/00/1900  00:00</v>
      </c>
      <c r="N16" t="b" cm="1">
        <f t="array" ref="N16">SUMPRODUCT((Table8[[#This Row],[Formula3]]&lt;$M$7:$M$70)*(Table8[[#This Row],[Formula4]]&gt;=$L$7:$L$70))&gt;1</f>
        <v>0</v>
      </c>
      <c r="O16" s="102">
        <f>Table8[[#This Row],[Time Out HH:MM AM/PM]]-Table8[[#This Row],[Time In HH:MM AM/PM]]</f>
        <v>0</v>
      </c>
      <c r="P16" s="103" t="str">
        <f>TEXT(Table8[[#This Row],[Formula 1]],"HH:MM")</f>
        <v>00:00</v>
      </c>
      <c r="Q16" s="103" t="str">
        <f>LEFT(Table8[[#This Row],[Formula 2]],SEARCH(":",Table8[[#This Row],[Formula 2]])-1)</f>
        <v>00</v>
      </c>
      <c r="R16" s="103" t="str">
        <f>RIGHT(Table8[[#This Row],[Formula 2]],SEARCH(":",Table8[[#This Row],[Formula 2]])-1)</f>
        <v>00</v>
      </c>
      <c r="S16" s="103">
        <f>Table8[[#This Row],[Hours]]*60+Table8[[#This Row],[Minutes]]</f>
        <v>0</v>
      </c>
      <c r="T16" s="104" t="str">
        <f>IF(ISBLANK(Table8[[#This Row],[Approved Service Provided]]),"",IF(OR(Table8[[#This Row],[Formula2]]="DAYS",Table8[[#This Row],[Formula2]]="TRIP"),1,ROUNDDOWN((Table8[[#This Row],[Total Minutes]]+7)/15,0)))</f>
        <v/>
      </c>
      <c r="U16" s="105" t="str">
        <f>IF(ISBLANK(Table8[[#This Row],[Approved Service Provided]]),"",Table8[[#This Row],[Rate1]])</f>
        <v/>
      </c>
      <c r="V16" s="105" t="str">
        <f>IF(Table8[[#This Row],[Rate]]="","",Table8[[#This Row],[Units]]*Table8[[#This Row],[Rate]])</f>
        <v/>
      </c>
      <c r="W16" s="77"/>
      <c r="X16" s="77"/>
      <c r="Y16" s="77"/>
      <c r="Z16" s="77"/>
      <c r="AG16" s="3"/>
    </row>
    <row r="17" spans="1:26" s="4" customFormat="1" ht="13.5" thickBot="1" x14ac:dyDescent="0.25">
      <c r="A17" s="19"/>
      <c r="B17" s="16"/>
      <c r="C17" s="1"/>
      <c r="D17" s="2"/>
      <c r="E17" s="2"/>
      <c r="F17" s="106">
        <f t="shared" si="0"/>
        <v>0</v>
      </c>
      <c r="G17" s="106" t="e">
        <f>#REF!</f>
        <v>#REF!</v>
      </c>
      <c r="H17" t="e">
        <f>IF(Table8[[#This Row],[Waiver]]="State SLS","8"&amp;Table8[[#This Row],[Approved Service Provided]],IF(Table8[[#This Row],[Waiver]]="OBRA","9"&amp;Table8[[#This Row],[Approved Service Provided]],Table8[[#This Row],[SIS]]&amp;Table8[[#This Row],[Approved Service Provided]]))</f>
        <v>#REF!</v>
      </c>
      <c r="I17">
        <f>IF(Table8[[#This Row],[Waiver]]="State SLS",8,IF(Table8[[#This Row],[Waiver]]="OBRA",9,IFERROR(VLOOKUP(Table8[[#This Row],[Combined]],'Optimax Rates'!$B$2:$G$148,4,FALSE),0)))</f>
        <v>0</v>
      </c>
      <c r="J17" t="e">
        <f>IF(Table8[[#This Row],[SISdependent]]=0,VLOOKUP("0"&amp;Table8[[#This Row],[Approved Service Provided]],'Optimax Rates'!$B$2:$H$168,6,FALSE),VLOOKUP(Table8[[#This Row],[Combined]],'Optimax Rates'!$B$1:$G$168,6,FALSE))</f>
        <v>#N/A</v>
      </c>
      <c r="K17" t="e">
        <f>VLOOKUP(Table8[[#This Row],[SISdependent]]&amp;Table8[[#This Row],[Approved Service Provided]],'Optimax Rates'!$B$2:$H$148,3,FALSE)</f>
        <v>#N/A</v>
      </c>
      <c r="L17" t="str">
        <f>TEXT(Table8[[#This Row],[Date of Service]],"m/dd/yyyy ")&amp;" "&amp;TEXT(Table8[[#This Row],[Time In HH:MM AM/PM]],"hh:mm")</f>
        <v>1/00/1900  00:00</v>
      </c>
      <c r="M17" t="str">
        <f>TEXT(Table8[[#This Row],[Date of Service]],"m/dd/yyyy ")&amp;" "&amp;TEXT(Table8[[#This Row],[Time Out HH:MM AM/PM]],"hh:mm")</f>
        <v>1/00/1900  00:00</v>
      </c>
      <c r="N17" t="b" cm="1">
        <f t="array" ref="N17">SUMPRODUCT((Table8[[#This Row],[Formula3]]&lt;$M$7:$M$70)*(Table8[[#This Row],[Formula4]]&gt;=$L$7:$L$70))&gt;1</f>
        <v>0</v>
      </c>
      <c r="O17" s="102">
        <f>Table8[[#This Row],[Time Out HH:MM AM/PM]]-Table8[[#This Row],[Time In HH:MM AM/PM]]</f>
        <v>0</v>
      </c>
      <c r="P17" s="103" t="str">
        <f>TEXT(Table8[[#This Row],[Formula 1]],"HH:MM")</f>
        <v>00:00</v>
      </c>
      <c r="Q17" s="103" t="str">
        <f>LEFT(Table8[[#This Row],[Formula 2]],SEARCH(":",Table8[[#This Row],[Formula 2]])-1)</f>
        <v>00</v>
      </c>
      <c r="R17" s="103" t="str">
        <f>RIGHT(Table8[[#This Row],[Formula 2]],SEARCH(":",Table8[[#This Row],[Formula 2]])-1)</f>
        <v>00</v>
      </c>
      <c r="S17" s="103">
        <f>Table8[[#This Row],[Hours]]*60+Table8[[#This Row],[Minutes]]</f>
        <v>0</v>
      </c>
      <c r="T17" s="104" t="str">
        <f>IF(ISBLANK(Table8[[#This Row],[Approved Service Provided]]),"",IF(OR(Table8[[#This Row],[Formula2]]="DAYS",Table8[[#This Row],[Formula2]]="TRIP"),1,ROUNDDOWN((Table8[[#This Row],[Total Minutes]]+7)/15,0)))</f>
        <v/>
      </c>
      <c r="U17" s="105" t="str">
        <f>IF(ISBLANK(Table8[[#This Row],[Approved Service Provided]]),"",Table8[[#This Row],[Rate1]])</f>
        <v/>
      </c>
      <c r="V17" s="105" t="str">
        <f>IF(Table8[[#This Row],[Rate]]="","",Table8[[#This Row],[Units]]*Table8[[#This Row],[Rate]])</f>
        <v/>
      </c>
      <c r="W17" s="77"/>
      <c r="X17" s="77"/>
      <c r="Y17" s="77"/>
      <c r="Z17" s="77"/>
    </row>
    <row r="18" spans="1:26" s="4" customFormat="1" ht="13.5" thickBot="1" x14ac:dyDescent="0.25">
      <c r="A18" s="19"/>
      <c r="B18" s="16"/>
      <c r="C18" s="1"/>
      <c r="D18" s="2"/>
      <c r="E18" s="2"/>
      <c r="F18" s="106">
        <f t="shared" si="0"/>
        <v>0</v>
      </c>
      <c r="G18" s="106" t="e">
        <f>#REF!</f>
        <v>#REF!</v>
      </c>
      <c r="H18" t="e">
        <f>IF(Table8[[#This Row],[Waiver]]="State SLS","8"&amp;Table8[[#This Row],[Approved Service Provided]],IF(Table8[[#This Row],[Waiver]]="OBRA","9"&amp;Table8[[#This Row],[Approved Service Provided]],Table8[[#This Row],[SIS]]&amp;Table8[[#This Row],[Approved Service Provided]]))</f>
        <v>#REF!</v>
      </c>
      <c r="I18">
        <f>IF(Table8[[#This Row],[Waiver]]="State SLS",8,IF(Table8[[#This Row],[Waiver]]="OBRA",9,IFERROR(VLOOKUP(Table8[[#This Row],[Combined]],'Optimax Rates'!$B$2:$G$148,4,FALSE),0)))</f>
        <v>0</v>
      </c>
      <c r="J18" t="e">
        <f>IF(Table8[[#This Row],[SISdependent]]=0,VLOOKUP("0"&amp;Table8[[#This Row],[Approved Service Provided]],'Optimax Rates'!$B$2:$H$168,6,FALSE),VLOOKUP(Table8[[#This Row],[Combined]],'Optimax Rates'!$B$1:$G$168,6,FALSE))</f>
        <v>#N/A</v>
      </c>
      <c r="K18" t="e">
        <f>VLOOKUP(Table8[[#This Row],[SISdependent]]&amp;Table8[[#This Row],[Approved Service Provided]],'Optimax Rates'!$B$2:$H$148,3,FALSE)</f>
        <v>#N/A</v>
      </c>
      <c r="L18" t="str">
        <f>TEXT(Table8[[#This Row],[Date of Service]],"m/dd/yyyy ")&amp;" "&amp;TEXT(Table8[[#This Row],[Time In HH:MM AM/PM]],"hh:mm")</f>
        <v>1/00/1900  00:00</v>
      </c>
      <c r="M18" t="str">
        <f>TEXT(Table8[[#This Row],[Date of Service]],"m/dd/yyyy ")&amp;" "&amp;TEXT(Table8[[#This Row],[Time Out HH:MM AM/PM]],"hh:mm")</f>
        <v>1/00/1900  00:00</v>
      </c>
      <c r="N18" t="b" cm="1">
        <f t="array" ref="N18">SUMPRODUCT((Table8[[#This Row],[Formula3]]&lt;$M$7:$M$70)*(Table8[[#This Row],[Formula4]]&gt;=$L$7:$L$70))&gt;1</f>
        <v>0</v>
      </c>
      <c r="O18" s="102">
        <f>Table8[[#This Row],[Time Out HH:MM AM/PM]]-Table8[[#This Row],[Time In HH:MM AM/PM]]</f>
        <v>0</v>
      </c>
      <c r="P18" s="103" t="str">
        <f>TEXT(Table8[[#This Row],[Formula 1]],"HH:MM")</f>
        <v>00:00</v>
      </c>
      <c r="Q18" s="103" t="str">
        <f>LEFT(Table8[[#This Row],[Formula 2]],SEARCH(":",Table8[[#This Row],[Formula 2]])-1)</f>
        <v>00</v>
      </c>
      <c r="R18" s="103" t="str">
        <f>RIGHT(Table8[[#This Row],[Formula 2]],SEARCH(":",Table8[[#This Row],[Formula 2]])-1)</f>
        <v>00</v>
      </c>
      <c r="S18" s="103">
        <f>Table8[[#This Row],[Hours]]*60+Table8[[#This Row],[Minutes]]</f>
        <v>0</v>
      </c>
      <c r="T18" s="104" t="str">
        <f>IF(ISBLANK(Table8[[#This Row],[Approved Service Provided]]),"",IF(OR(Table8[[#This Row],[Formula2]]="DAYS",Table8[[#This Row],[Formula2]]="TRIP"),1,ROUNDDOWN((Table8[[#This Row],[Total Minutes]]+7)/15,0)))</f>
        <v/>
      </c>
      <c r="U18" s="105" t="str">
        <f>IF(ISBLANK(Table8[[#This Row],[Approved Service Provided]]),"",Table8[[#This Row],[Rate1]])</f>
        <v/>
      </c>
      <c r="V18" s="105" t="str">
        <f>IF(Table8[[#This Row],[Rate]]="","",Table8[[#This Row],[Units]]*Table8[[#This Row],[Rate]])</f>
        <v/>
      </c>
      <c r="W18" s="77"/>
      <c r="X18" s="77"/>
      <c r="Y18" s="77"/>
      <c r="Z18" s="77"/>
    </row>
    <row r="19" spans="1:26" s="4" customFormat="1" ht="13.5" thickBot="1" x14ac:dyDescent="0.25">
      <c r="A19" s="19"/>
      <c r="B19" s="16"/>
      <c r="C19" s="1"/>
      <c r="D19" s="2"/>
      <c r="E19" s="2"/>
      <c r="F19" s="106">
        <f t="shared" si="0"/>
        <v>0</v>
      </c>
      <c r="G19" s="106" t="e">
        <f>#REF!</f>
        <v>#REF!</v>
      </c>
      <c r="H19" t="e">
        <f>IF(Table8[[#This Row],[Waiver]]="State SLS","8"&amp;Table8[[#This Row],[Approved Service Provided]],IF(Table8[[#This Row],[Waiver]]="OBRA","9"&amp;Table8[[#This Row],[Approved Service Provided]],Table8[[#This Row],[SIS]]&amp;Table8[[#This Row],[Approved Service Provided]]))</f>
        <v>#REF!</v>
      </c>
      <c r="I19">
        <f>IF(Table8[[#This Row],[Waiver]]="State SLS",8,IF(Table8[[#This Row],[Waiver]]="OBRA",9,IFERROR(VLOOKUP(Table8[[#This Row],[Combined]],'Optimax Rates'!$B$2:$G$148,4,FALSE),0)))</f>
        <v>0</v>
      </c>
      <c r="J19" t="e">
        <f>IF(Table8[[#This Row],[SISdependent]]=0,VLOOKUP("0"&amp;Table8[[#This Row],[Approved Service Provided]],'Optimax Rates'!$B$2:$H$168,6,FALSE),VLOOKUP(Table8[[#This Row],[Combined]],'Optimax Rates'!$B$1:$G$168,6,FALSE))</f>
        <v>#N/A</v>
      </c>
      <c r="K19" t="e">
        <f>VLOOKUP(Table8[[#This Row],[SISdependent]]&amp;Table8[[#This Row],[Approved Service Provided]],'Optimax Rates'!$B$2:$H$148,3,FALSE)</f>
        <v>#N/A</v>
      </c>
      <c r="L19" t="str">
        <f>TEXT(Table8[[#This Row],[Date of Service]],"m/dd/yyyy ")&amp;" "&amp;TEXT(Table8[[#This Row],[Time In HH:MM AM/PM]],"hh:mm")</f>
        <v>1/00/1900  00:00</v>
      </c>
      <c r="M19" t="str">
        <f>TEXT(Table8[[#This Row],[Date of Service]],"m/dd/yyyy ")&amp;" "&amp;TEXT(Table8[[#This Row],[Time Out HH:MM AM/PM]],"hh:mm")</f>
        <v>1/00/1900  00:00</v>
      </c>
      <c r="N19" t="b" cm="1">
        <f t="array" ref="N19">SUMPRODUCT((Table8[[#This Row],[Formula3]]&lt;$M$7:$M$70)*(Table8[[#This Row],[Formula4]]&gt;=$L$7:$L$70))&gt;1</f>
        <v>0</v>
      </c>
      <c r="O19" s="102">
        <f>Table8[[#This Row],[Time Out HH:MM AM/PM]]-Table8[[#This Row],[Time In HH:MM AM/PM]]</f>
        <v>0</v>
      </c>
      <c r="P19" s="103" t="str">
        <f>TEXT(Table8[[#This Row],[Formula 1]],"HH:MM")</f>
        <v>00:00</v>
      </c>
      <c r="Q19" s="103" t="str">
        <f>LEFT(Table8[[#This Row],[Formula 2]],SEARCH(":",Table8[[#This Row],[Formula 2]])-1)</f>
        <v>00</v>
      </c>
      <c r="R19" s="103" t="str">
        <f>RIGHT(Table8[[#This Row],[Formula 2]],SEARCH(":",Table8[[#This Row],[Formula 2]])-1)</f>
        <v>00</v>
      </c>
      <c r="S19" s="103">
        <f>Table8[[#This Row],[Hours]]*60+Table8[[#This Row],[Minutes]]</f>
        <v>0</v>
      </c>
      <c r="T19" s="104" t="str">
        <f>IF(ISBLANK(Table8[[#This Row],[Approved Service Provided]]),"",IF(OR(Table8[[#This Row],[Formula2]]="DAYS",Table8[[#This Row],[Formula2]]="TRIP"),1,ROUNDDOWN((Table8[[#This Row],[Total Minutes]]+7)/15,0)))</f>
        <v/>
      </c>
      <c r="U19" s="105" t="str">
        <f>IF(ISBLANK(Table8[[#This Row],[Approved Service Provided]]),"",Table8[[#This Row],[Rate1]])</f>
        <v/>
      </c>
      <c r="V19" s="105" t="str">
        <f>IF(Table8[[#This Row],[Rate]]="","",Table8[[#This Row],[Units]]*Table8[[#This Row],[Rate]])</f>
        <v/>
      </c>
      <c r="W19" s="77"/>
      <c r="X19" s="77"/>
      <c r="Y19" s="77"/>
      <c r="Z19" s="77"/>
    </row>
    <row r="20" spans="1:26" s="4" customFormat="1" ht="13.5" thickBot="1" x14ac:dyDescent="0.25">
      <c r="A20" s="73"/>
      <c r="B20" s="16"/>
      <c r="C20" s="1"/>
      <c r="D20" s="2"/>
      <c r="E20" s="2"/>
      <c r="F20" s="106">
        <f t="shared" si="0"/>
        <v>0</v>
      </c>
      <c r="G20" s="106" t="e">
        <f>#REF!</f>
        <v>#REF!</v>
      </c>
      <c r="H20" t="e">
        <f>IF(Table8[[#This Row],[Waiver]]="State SLS","8"&amp;Table8[[#This Row],[Approved Service Provided]],IF(Table8[[#This Row],[Waiver]]="OBRA","9"&amp;Table8[[#This Row],[Approved Service Provided]],Table8[[#This Row],[SIS]]&amp;Table8[[#This Row],[Approved Service Provided]]))</f>
        <v>#REF!</v>
      </c>
      <c r="I20">
        <f>IF(Table8[[#This Row],[Waiver]]="State SLS",8,IF(Table8[[#This Row],[Waiver]]="OBRA",9,IFERROR(VLOOKUP(Table8[[#This Row],[Combined]],'Optimax Rates'!$B$2:$G$148,4,FALSE),0)))</f>
        <v>0</v>
      </c>
      <c r="J20" t="e">
        <f>IF(Table8[[#This Row],[SISdependent]]=0,VLOOKUP("0"&amp;Table8[[#This Row],[Approved Service Provided]],'Optimax Rates'!$B$2:$H$168,6,FALSE),VLOOKUP(Table8[[#This Row],[Combined]],'Optimax Rates'!$B$1:$G$168,6,FALSE))</f>
        <v>#N/A</v>
      </c>
      <c r="K20" t="e">
        <f>VLOOKUP(Table8[[#This Row],[SISdependent]]&amp;Table8[[#This Row],[Approved Service Provided]],'Optimax Rates'!$B$2:$H$148,3,FALSE)</f>
        <v>#N/A</v>
      </c>
      <c r="L20" t="str">
        <f>TEXT(Table8[[#This Row],[Date of Service]],"m/dd/yyyy ")&amp;" "&amp;TEXT(Table8[[#This Row],[Time In HH:MM AM/PM]],"hh:mm")</f>
        <v>1/00/1900  00:00</v>
      </c>
      <c r="M20" t="str">
        <f>TEXT(Table8[[#This Row],[Date of Service]],"m/dd/yyyy ")&amp;" "&amp;TEXT(Table8[[#This Row],[Time Out HH:MM AM/PM]],"hh:mm")</f>
        <v>1/00/1900  00:00</v>
      </c>
      <c r="N20" t="b" cm="1">
        <f t="array" ref="N20">SUMPRODUCT((Table8[[#This Row],[Formula3]]&lt;$M$7:$M$70)*(Table8[[#This Row],[Formula4]]&gt;=$L$7:$L$70))&gt;1</f>
        <v>0</v>
      </c>
      <c r="O20" s="102">
        <f>Table8[[#This Row],[Time Out HH:MM AM/PM]]-Table8[[#This Row],[Time In HH:MM AM/PM]]</f>
        <v>0</v>
      </c>
      <c r="P20" s="103" t="str">
        <f>TEXT(Table8[[#This Row],[Formula 1]],"HH:MM")</f>
        <v>00:00</v>
      </c>
      <c r="Q20" s="103" t="str">
        <f>LEFT(Table8[[#This Row],[Formula 2]],SEARCH(":",Table8[[#This Row],[Formula 2]])-1)</f>
        <v>00</v>
      </c>
      <c r="R20" s="103" t="str">
        <f>RIGHT(Table8[[#This Row],[Formula 2]],SEARCH(":",Table8[[#This Row],[Formula 2]])-1)</f>
        <v>00</v>
      </c>
      <c r="S20" s="103">
        <f>Table8[[#This Row],[Hours]]*60+Table8[[#This Row],[Minutes]]</f>
        <v>0</v>
      </c>
      <c r="T20" s="104" t="str">
        <f>IF(ISBLANK(Table8[[#This Row],[Approved Service Provided]]),"",IF(OR(Table8[[#This Row],[Formula2]]="DAYS",Table8[[#This Row],[Formula2]]="TRIP"),1,ROUNDDOWN((Table8[[#This Row],[Total Minutes]]+7)/15,0)))</f>
        <v/>
      </c>
      <c r="U20" s="105" t="str">
        <f>IF(ISBLANK(Table8[[#This Row],[Approved Service Provided]]),"",Table8[[#This Row],[Rate1]])</f>
        <v/>
      </c>
      <c r="V20" s="105" t="str">
        <f>IF(Table8[[#This Row],[Rate]]="","",Table8[[#This Row],[Units]]*Table8[[#This Row],[Rate]])</f>
        <v/>
      </c>
      <c r="W20" s="77"/>
      <c r="X20" s="77"/>
      <c r="Y20" s="77"/>
      <c r="Z20" s="77"/>
    </row>
    <row r="21" spans="1:26" s="4" customFormat="1" ht="13.5" thickBot="1" x14ac:dyDescent="0.25">
      <c r="A21" s="19"/>
      <c r="B21" s="16"/>
      <c r="C21" s="1"/>
      <c r="D21" s="2"/>
      <c r="E21" s="2"/>
      <c r="F21" s="106">
        <f t="shared" si="0"/>
        <v>0</v>
      </c>
      <c r="G21" s="106" t="e">
        <f>#REF!</f>
        <v>#REF!</v>
      </c>
      <c r="H21" t="e">
        <f>IF(Table8[[#This Row],[Waiver]]="State SLS","8"&amp;Table8[[#This Row],[Approved Service Provided]],IF(Table8[[#This Row],[Waiver]]="OBRA","9"&amp;Table8[[#This Row],[Approved Service Provided]],Table8[[#This Row],[SIS]]&amp;Table8[[#This Row],[Approved Service Provided]]))</f>
        <v>#REF!</v>
      </c>
      <c r="I21">
        <f>IF(Table8[[#This Row],[Waiver]]="State SLS",8,IF(Table8[[#This Row],[Waiver]]="OBRA",9,IFERROR(VLOOKUP(Table8[[#This Row],[Combined]],'Optimax Rates'!$B$2:$G$148,4,FALSE),0)))</f>
        <v>0</v>
      </c>
      <c r="J21" t="e">
        <f>IF(Table8[[#This Row],[SISdependent]]=0,VLOOKUP("0"&amp;Table8[[#This Row],[Approved Service Provided]],'Optimax Rates'!$B$2:$H$168,6,FALSE),VLOOKUP(Table8[[#This Row],[Combined]],'Optimax Rates'!$B$1:$G$168,6,FALSE))</f>
        <v>#N/A</v>
      </c>
      <c r="K21" t="e">
        <f>VLOOKUP(Table8[[#This Row],[SISdependent]]&amp;Table8[[#This Row],[Approved Service Provided]],'Optimax Rates'!$B$2:$H$148,3,FALSE)</f>
        <v>#N/A</v>
      </c>
      <c r="L21" t="str">
        <f>TEXT(Table8[[#This Row],[Date of Service]],"m/dd/yyyy ")&amp;" "&amp;TEXT(Table8[[#This Row],[Time In HH:MM AM/PM]],"hh:mm")</f>
        <v>1/00/1900  00:00</v>
      </c>
      <c r="M21" t="str">
        <f>TEXT(Table8[[#This Row],[Date of Service]],"m/dd/yyyy ")&amp;" "&amp;TEXT(Table8[[#This Row],[Time Out HH:MM AM/PM]],"hh:mm")</f>
        <v>1/00/1900  00:00</v>
      </c>
      <c r="N21" t="b" cm="1">
        <f t="array" ref="N21">SUMPRODUCT((Table8[[#This Row],[Formula3]]&lt;$M$7:$M$70)*(Table8[[#This Row],[Formula4]]&gt;=$L$7:$L$70))&gt;1</f>
        <v>0</v>
      </c>
      <c r="O21" s="102">
        <f>Table8[[#This Row],[Time Out HH:MM AM/PM]]-Table8[[#This Row],[Time In HH:MM AM/PM]]</f>
        <v>0</v>
      </c>
      <c r="P21" s="103" t="str">
        <f>TEXT(Table8[[#This Row],[Formula 1]],"HH:MM")</f>
        <v>00:00</v>
      </c>
      <c r="Q21" s="103" t="str">
        <f>LEFT(Table8[[#This Row],[Formula 2]],SEARCH(":",Table8[[#This Row],[Formula 2]])-1)</f>
        <v>00</v>
      </c>
      <c r="R21" s="103" t="str">
        <f>RIGHT(Table8[[#This Row],[Formula 2]],SEARCH(":",Table8[[#This Row],[Formula 2]])-1)</f>
        <v>00</v>
      </c>
      <c r="S21" s="103">
        <f>Table8[[#This Row],[Hours]]*60+Table8[[#This Row],[Minutes]]</f>
        <v>0</v>
      </c>
      <c r="T21" s="104" t="str">
        <f>IF(ISBLANK(Table8[[#This Row],[Approved Service Provided]]),"",IF(OR(Table8[[#This Row],[Formula2]]="DAYS",Table8[[#This Row],[Formula2]]="TRIP"),1,ROUNDDOWN((Table8[[#This Row],[Total Minutes]]+7)/15,0)))</f>
        <v/>
      </c>
      <c r="U21" s="105" t="str">
        <f>IF(ISBLANK(Table8[[#This Row],[Approved Service Provided]]),"",Table8[[#This Row],[Rate1]])</f>
        <v/>
      </c>
      <c r="V21" s="105" t="str">
        <f>IF(Table8[[#This Row],[Rate]]="","",Table8[[#This Row],[Units]]*Table8[[#This Row],[Rate]])</f>
        <v/>
      </c>
      <c r="W21" s="77"/>
      <c r="X21" s="77"/>
      <c r="Y21" s="77"/>
      <c r="Z21" s="77"/>
    </row>
    <row r="22" spans="1:26" s="4" customFormat="1" ht="13.5" thickBot="1" x14ac:dyDescent="0.25">
      <c r="A22" s="19"/>
      <c r="B22" s="16"/>
      <c r="C22" s="1"/>
      <c r="D22" s="2"/>
      <c r="E22" s="2"/>
      <c r="F22" s="106">
        <f t="shared" si="0"/>
        <v>0</v>
      </c>
      <c r="G22" s="106" t="e">
        <f>#REF!</f>
        <v>#REF!</v>
      </c>
      <c r="H22" t="e">
        <f>IF(Table8[[#This Row],[Waiver]]="State SLS","8"&amp;Table8[[#This Row],[Approved Service Provided]],IF(Table8[[#This Row],[Waiver]]="OBRA","9"&amp;Table8[[#This Row],[Approved Service Provided]],Table8[[#This Row],[SIS]]&amp;Table8[[#This Row],[Approved Service Provided]]))</f>
        <v>#REF!</v>
      </c>
      <c r="I22">
        <f>IF(Table8[[#This Row],[Waiver]]="State SLS",8,IF(Table8[[#This Row],[Waiver]]="OBRA",9,IFERROR(VLOOKUP(Table8[[#This Row],[Combined]],'Optimax Rates'!$B$2:$G$148,4,FALSE),0)))</f>
        <v>0</v>
      </c>
      <c r="J22" t="e">
        <f>IF(Table8[[#This Row],[SISdependent]]=0,VLOOKUP("0"&amp;Table8[[#This Row],[Approved Service Provided]],'Optimax Rates'!$B$2:$H$168,6,FALSE),VLOOKUP(Table8[[#This Row],[Combined]],'Optimax Rates'!$B$1:$G$168,6,FALSE))</f>
        <v>#N/A</v>
      </c>
      <c r="K22" t="e">
        <f>VLOOKUP(Table8[[#This Row],[SISdependent]]&amp;Table8[[#This Row],[Approved Service Provided]],'Optimax Rates'!$B$2:$H$148,3,FALSE)</f>
        <v>#N/A</v>
      </c>
      <c r="L22" t="str">
        <f>TEXT(Table8[[#This Row],[Date of Service]],"m/dd/yyyy ")&amp;" "&amp;TEXT(Table8[[#This Row],[Time In HH:MM AM/PM]],"hh:mm")</f>
        <v>1/00/1900  00:00</v>
      </c>
      <c r="M22" t="str">
        <f>TEXT(Table8[[#This Row],[Date of Service]],"m/dd/yyyy ")&amp;" "&amp;TEXT(Table8[[#This Row],[Time Out HH:MM AM/PM]],"hh:mm")</f>
        <v>1/00/1900  00:00</v>
      </c>
      <c r="N22" t="b" cm="1">
        <f t="array" ref="N22">SUMPRODUCT((Table8[[#This Row],[Formula3]]&lt;$M$7:$M$70)*(Table8[[#This Row],[Formula4]]&gt;=$L$7:$L$70))&gt;1</f>
        <v>0</v>
      </c>
      <c r="O22" s="102">
        <f>Table8[[#This Row],[Time Out HH:MM AM/PM]]-Table8[[#This Row],[Time In HH:MM AM/PM]]</f>
        <v>0</v>
      </c>
      <c r="P22" s="103" t="str">
        <f>TEXT(Table8[[#This Row],[Formula 1]],"HH:MM")</f>
        <v>00:00</v>
      </c>
      <c r="Q22" s="103" t="str">
        <f>LEFT(Table8[[#This Row],[Formula 2]],SEARCH(":",Table8[[#This Row],[Formula 2]])-1)</f>
        <v>00</v>
      </c>
      <c r="R22" s="103" t="str">
        <f>RIGHT(Table8[[#This Row],[Formula 2]],SEARCH(":",Table8[[#This Row],[Formula 2]])-1)</f>
        <v>00</v>
      </c>
      <c r="S22" s="103">
        <f>Table8[[#This Row],[Hours]]*60+Table8[[#This Row],[Minutes]]</f>
        <v>0</v>
      </c>
      <c r="T22" s="104" t="str">
        <f>IF(ISBLANK(Table8[[#This Row],[Approved Service Provided]]),"",IF(OR(Table8[[#This Row],[Formula2]]="DAYS",Table8[[#This Row],[Formula2]]="TRIP"),1,ROUNDDOWN((Table8[[#This Row],[Total Minutes]]+7)/15,0)))</f>
        <v/>
      </c>
      <c r="U22" s="105" t="str">
        <f>IF(ISBLANK(Table8[[#This Row],[Approved Service Provided]]),"",Table8[[#This Row],[Rate1]])</f>
        <v/>
      </c>
      <c r="V22" s="105" t="str">
        <f>IF(Table8[[#This Row],[Rate]]="","",Table8[[#This Row],[Units]]*Table8[[#This Row],[Rate]])</f>
        <v/>
      </c>
      <c r="W22" s="77"/>
      <c r="X22" s="77"/>
      <c r="Y22" s="77"/>
      <c r="Z22" s="77"/>
    </row>
    <row r="23" spans="1:26" s="4" customFormat="1" ht="13.5" thickBot="1" x14ac:dyDescent="0.25">
      <c r="A23" s="19"/>
      <c r="B23" s="16"/>
      <c r="C23" s="1"/>
      <c r="D23" s="2"/>
      <c r="E23" s="2"/>
      <c r="F23" s="106">
        <f t="shared" si="0"/>
        <v>0</v>
      </c>
      <c r="G23" s="106" t="e">
        <f>#REF!</f>
        <v>#REF!</v>
      </c>
      <c r="H23" t="e">
        <f>IF(Table8[[#This Row],[Waiver]]="State SLS","8"&amp;Table8[[#This Row],[Approved Service Provided]],IF(Table8[[#This Row],[Waiver]]="OBRA","9"&amp;Table8[[#This Row],[Approved Service Provided]],Table8[[#This Row],[SIS]]&amp;Table8[[#This Row],[Approved Service Provided]]))</f>
        <v>#REF!</v>
      </c>
      <c r="I23">
        <f>IF(Table8[[#This Row],[Waiver]]="State SLS",8,IF(Table8[[#This Row],[Waiver]]="OBRA",9,IFERROR(VLOOKUP(Table8[[#This Row],[Combined]],'Optimax Rates'!$B$2:$G$148,4,FALSE),0)))</f>
        <v>0</v>
      </c>
      <c r="J23" t="e">
        <f>IF(Table8[[#This Row],[SISdependent]]=0,VLOOKUP("0"&amp;Table8[[#This Row],[Approved Service Provided]],'Optimax Rates'!$B$2:$H$168,6,FALSE),VLOOKUP(Table8[[#This Row],[Combined]],'Optimax Rates'!$B$1:$G$168,6,FALSE))</f>
        <v>#N/A</v>
      </c>
      <c r="K23" t="e">
        <f>VLOOKUP(Table8[[#This Row],[SISdependent]]&amp;Table8[[#This Row],[Approved Service Provided]],'Optimax Rates'!$B$2:$H$148,3,FALSE)</f>
        <v>#N/A</v>
      </c>
      <c r="L23" t="str">
        <f>TEXT(Table8[[#This Row],[Date of Service]],"m/dd/yyyy ")&amp;" "&amp;TEXT(Table8[[#This Row],[Time In HH:MM AM/PM]],"hh:mm")</f>
        <v>1/00/1900  00:00</v>
      </c>
      <c r="M23" t="str">
        <f>TEXT(Table8[[#This Row],[Date of Service]],"m/dd/yyyy ")&amp;" "&amp;TEXT(Table8[[#This Row],[Time Out HH:MM AM/PM]],"hh:mm")</f>
        <v>1/00/1900  00:00</v>
      </c>
      <c r="N23" t="b" cm="1">
        <f t="array" ref="N23">SUMPRODUCT((Table8[[#This Row],[Formula3]]&lt;$M$7:$M$70)*(Table8[[#This Row],[Formula4]]&gt;=$L$7:$L$70))&gt;1</f>
        <v>0</v>
      </c>
      <c r="O23" s="102">
        <f>Table8[[#This Row],[Time Out HH:MM AM/PM]]-Table8[[#This Row],[Time In HH:MM AM/PM]]</f>
        <v>0</v>
      </c>
      <c r="P23" s="103" t="str">
        <f>TEXT(Table8[[#This Row],[Formula 1]],"HH:MM")</f>
        <v>00:00</v>
      </c>
      <c r="Q23" s="103" t="str">
        <f>LEFT(Table8[[#This Row],[Formula 2]],SEARCH(":",Table8[[#This Row],[Formula 2]])-1)</f>
        <v>00</v>
      </c>
      <c r="R23" s="103" t="str">
        <f>RIGHT(Table8[[#This Row],[Formula 2]],SEARCH(":",Table8[[#This Row],[Formula 2]])-1)</f>
        <v>00</v>
      </c>
      <c r="S23" s="103">
        <f>Table8[[#This Row],[Hours]]*60+Table8[[#This Row],[Minutes]]</f>
        <v>0</v>
      </c>
      <c r="T23" s="104" t="str">
        <f>IF(ISBLANK(Table8[[#This Row],[Approved Service Provided]]),"",IF(OR(Table8[[#This Row],[Formula2]]="DAYS",Table8[[#This Row],[Formula2]]="TRIP"),1,ROUNDDOWN((Table8[[#This Row],[Total Minutes]]+7)/15,0)))</f>
        <v/>
      </c>
      <c r="U23" s="105" t="str">
        <f>IF(ISBLANK(Table8[[#This Row],[Approved Service Provided]]),"",Table8[[#This Row],[Rate1]])</f>
        <v/>
      </c>
      <c r="V23" s="105" t="str">
        <f>IF(Table8[[#This Row],[Rate]]="","",Table8[[#This Row],[Units]]*Table8[[#This Row],[Rate]])</f>
        <v/>
      </c>
      <c r="W23" s="77"/>
      <c r="X23" s="77"/>
      <c r="Y23" s="77"/>
      <c r="Z23" s="77"/>
    </row>
    <row r="24" spans="1:26" s="4" customFormat="1" ht="13.5" thickBot="1" x14ac:dyDescent="0.25">
      <c r="A24" s="19"/>
      <c r="B24" s="16"/>
      <c r="C24" s="1"/>
      <c r="D24" s="2"/>
      <c r="E24" s="2"/>
      <c r="F24" s="106">
        <f t="shared" si="0"/>
        <v>0</v>
      </c>
      <c r="G24" s="106" t="e">
        <f>#REF!</f>
        <v>#REF!</v>
      </c>
      <c r="H24" t="e">
        <f>IF(Table8[[#This Row],[Waiver]]="State SLS","8"&amp;Table8[[#This Row],[Approved Service Provided]],IF(Table8[[#This Row],[Waiver]]="OBRA","9"&amp;Table8[[#This Row],[Approved Service Provided]],Table8[[#This Row],[SIS]]&amp;Table8[[#This Row],[Approved Service Provided]]))</f>
        <v>#REF!</v>
      </c>
      <c r="I24">
        <f>IF(Table8[[#This Row],[Waiver]]="State SLS",8,IF(Table8[[#This Row],[Waiver]]="OBRA",9,IFERROR(VLOOKUP(Table8[[#This Row],[Combined]],'Optimax Rates'!$B$2:$G$148,4,FALSE),0)))</f>
        <v>0</v>
      </c>
      <c r="J24" t="e">
        <f>IF(Table8[[#This Row],[SISdependent]]=0,VLOOKUP("0"&amp;Table8[[#This Row],[Approved Service Provided]],'Optimax Rates'!$B$2:$H$168,6,FALSE),VLOOKUP(Table8[[#This Row],[Combined]],'Optimax Rates'!$B$1:$G$168,6,FALSE))</f>
        <v>#N/A</v>
      </c>
      <c r="K24" t="e">
        <f>VLOOKUP(Table8[[#This Row],[SISdependent]]&amp;Table8[[#This Row],[Approved Service Provided]],'Optimax Rates'!$B$2:$H$148,3,FALSE)</f>
        <v>#N/A</v>
      </c>
      <c r="L24" t="str">
        <f>TEXT(Table8[[#This Row],[Date of Service]],"m/dd/yyyy ")&amp;" "&amp;TEXT(Table8[[#This Row],[Time In HH:MM AM/PM]],"hh:mm")</f>
        <v>1/00/1900  00:00</v>
      </c>
      <c r="M24" t="str">
        <f>TEXT(Table8[[#This Row],[Date of Service]],"m/dd/yyyy ")&amp;" "&amp;TEXT(Table8[[#This Row],[Time Out HH:MM AM/PM]],"hh:mm")</f>
        <v>1/00/1900  00:00</v>
      </c>
      <c r="N24" t="b" cm="1">
        <f t="array" ref="N24">SUMPRODUCT((Table8[[#This Row],[Formula3]]&lt;$M$7:$M$70)*(Table8[[#This Row],[Formula4]]&gt;=$L$7:$L$70))&gt;1</f>
        <v>0</v>
      </c>
      <c r="O24" s="102">
        <f>Table8[[#This Row],[Time Out HH:MM AM/PM]]-Table8[[#This Row],[Time In HH:MM AM/PM]]</f>
        <v>0</v>
      </c>
      <c r="P24" s="103" t="str">
        <f>TEXT(Table8[[#This Row],[Formula 1]],"HH:MM")</f>
        <v>00:00</v>
      </c>
      <c r="Q24" s="103" t="str">
        <f>LEFT(Table8[[#This Row],[Formula 2]],SEARCH(":",Table8[[#This Row],[Formula 2]])-1)</f>
        <v>00</v>
      </c>
      <c r="R24" s="103" t="str">
        <f>RIGHT(Table8[[#This Row],[Formula 2]],SEARCH(":",Table8[[#This Row],[Formula 2]])-1)</f>
        <v>00</v>
      </c>
      <c r="S24" s="103">
        <f>Table8[[#This Row],[Hours]]*60+Table8[[#This Row],[Minutes]]</f>
        <v>0</v>
      </c>
      <c r="T24" s="104" t="str">
        <f>IF(ISBLANK(Table8[[#This Row],[Approved Service Provided]]),"",IF(OR(Table8[[#This Row],[Formula2]]="DAYS",Table8[[#This Row],[Formula2]]="TRIP"),1,ROUNDDOWN((Table8[[#This Row],[Total Minutes]]+7)/15,0)))</f>
        <v/>
      </c>
      <c r="U24" s="105" t="str">
        <f>IF(ISBLANK(Table8[[#This Row],[Approved Service Provided]]),"",Table8[[#This Row],[Rate1]])</f>
        <v/>
      </c>
      <c r="V24" s="105" t="str">
        <f>IF(Table8[[#This Row],[Rate]]="","",Table8[[#This Row],[Units]]*Table8[[#This Row],[Rate]])</f>
        <v/>
      </c>
      <c r="W24" s="77"/>
      <c r="X24" s="77"/>
      <c r="Y24" s="77"/>
      <c r="Z24" s="77"/>
    </row>
    <row r="25" spans="1:26" s="4" customFormat="1" ht="13.5" thickBot="1" x14ac:dyDescent="0.25">
      <c r="A25" s="19"/>
      <c r="B25" s="16"/>
      <c r="C25" s="1"/>
      <c r="D25" s="2"/>
      <c r="E25" s="2"/>
      <c r="F25" s="106">
        <f t="shared" si="0"/>
        <v>0</v>
      </c>
      <c r="G25" s="106" t="e">
        <f>#REF!</f>
        <v>#REF!</v>
      </c>
      <c r="H25" t="e">
        <f>IF(Table8[[#This Row],[Waiver]]="State SLS","8"&amp;Table8[[#This Row],[Approved Service Provided]],IF(Table8[[#This Row],[Waiver]]="OBRA","9"&amp;Table8[[#This Row],[Approved Service Provided]],Table8[[#This Row],[SIS]]&amp;Table8[[#This Row],[Approved Service Provided]]))</f>
        <v>#REF!</v>
      </c>
      <c r="I25">
        <f>IF(Table8[[#This Row],[Waiver]]="State SLS",8,IF(Table8[[#This Row],[Waiver]]="OBRA",9,IFERROR(VLOOKUP(Table8[[#This Row],[Combined]],'Optimax Rates'!$B$2:$G$148,4,FALSE),0)))</f>
        <v>0</v>
      </c>
      <c r="J25" t="e">
        <f>IF(Table8[[#This Row],[SISdependent]]=0,VLOOKUP("0"&amp;Table8[[#This Row],[Approved Service Provided]],'Optimax Rates'!$B$2:$H$168,6,FALSE),VLOOKUP(Table8[[#This Row],[Combined]],'Optimax Rates'!$B$1:$G$168,6,FALSE))</f>
        <v>#N/A</v>
      </c>
      <c r="K25" t="e">
        <f>VLOOKUP(Table8[[#This Row],[SISdependent]]&amp;Table8[[#This Row],[Approved Service Provided]],'Optimax Rates'!$B$2:$H$148,3,FALSE)</f>
        <v>#N/A</v>
      </c>
      <c r="L25" t="str">
        <f>TEXT(Table8[[#This Row],[Date of Service]],"m/dd/yyyy ")&amp;" "&amp;TEXT(Table8[[#This Row],[Time In HH:MM AM/PM]],"hh:mm")</f>
        <v>1/00/1900  00:00</v>
      </c>
      <c r="M25" t="str">
        <f>TEXT(Table8[[#This Row],[Date of Service]],"m/dd/yyyy ")&amp;" "&amp;TEXT(Table8[[#This Row],[Time Out HH:MM AM/PM]],"hh:mm")</f>
        <v>1/00/1900  00:00</v>
      </c>
      <c r="N25" t="b" cm="1">
        <f t="array" ref="N25">SUMPRODUCT((Table8[[#This Row],[Formula3]]&lt;$M$7:$M$70)*(Table8[[#This Row],[Formula4]]&gt;=$L$7:$L$70))&gt;1</f>
        <v>0</v>
      </c>
      <c r="O25" s="102">
        <f>Table8[[#This Row],[Time Out HH:MM AM/PM]]-Table8[[#This Row],[Time In HH:MM AM/PM]]</f>
        <v>0</v>
      </c>
      <c r="P25" s="103" t="str">
        <f>TEXT(Table8[[#This Row],[Formula 1]],"HH:MM")</f>
        <v>00:00</v>
      </c>
      <c r="Q25" s="103" t="str">
        <f>LEFT(Table8[[#This Row],[Formula 2]],SEARCH(":",Table8[[#This Row],[Formula 2]])-1)</f>
        <v>00</v>
      </c>
      <c r="R25" s="103" t="str">
        <f>RIGHT(Table8[[#This Row],[Formula 2]],SEARCH(":",Table8[[#This Row],[Formula 2]])-1)</f>
        <v>00</v>
      </c>
      <c r="S25" s="103">
        <f>Table8[[#This Row],[Hours]]*60+Table8[[#This Row],[Minutes]]</f>
        <v>0</v>
      </c>
      <c r="T25" s="104" t="str">
        <f>IF(ISBLANK(Table8[[#This Row],[Approved Service Provided]]),"",IF(OR(Table8[[#This Row],[Formula2]]="DAYS",Table8[[#This Row],[Formula2]]="TRIP"),1,ROUNDDOWN((Table8[[#This Row],[Total Minutes]]+7)/15,0)))</f>
        <v/>
      </c>
      <c r="U25" s="105" t="str">
        <f>IF(ISBLANK(Table8[[#This Row],[Approved Service Provided]]),"",Table8[[#This Row],[Rate1]])</f>
        <v/>
      </c>
      <c r="V25" s="105" t="str">
        <f>IF(Table8[[#This Row],[Rate]]="","",Table8[[#This Row],[Units]]*Table8[[#This Row],[Rate]])</f>
        <v/>
      </c>
      <c r="W25" s="77"/>
      <c r="X25" s="77"/>
      <c r="Y25" s="77"/>
      <c r="Z25" s="77"/>
    </row>
    <row r="26" spans="1:26" s="4" customFormat="1" ht="13.5" thickBot="1" x14ac:dyDescent="0.25">
      <c r="A26" s="19"/>
      <c r="B26" s="16"/>
      <c r="C26" s="1"/>
      <c r="D26" s="2"/>
      <c r="E26" s="2"/>
      <c r="F26" s="106">
        <f t="shared" si="0"/>
        <v>0</v>
      </c>
      <c r="G26" s="106" t="e">
        <f>#REF!</f>
        <v>#REF!</v>
      </c>
      <c r="H26" t="e">
        <f>IF(Table8[[#This Row],[Waiver]]="State SLS","8"&amp;Table8[[#This Row],[Approved Service Provided]],IF(Table8[[#This Row],[Waiver]]="OBRA","9"&amp;Table8[[#This Row],[Approved Service Provided]],Table8[[#This Row],[SIS]]&amp;Table8[[#This Row],[Approved Service Provided]]))</f>
        <v>#REF!</v>
      </c>
      <c r="I26">
        <f>IF(Table8[[#This Row],[Waiver]]="State SLS",8,IF(Table8[[#This Row],[Waiver]]="OBRA",9,IFERROR(VLOOKUP(Table8[[#This Row],[Combined]],'Optimax Rates'!$B$2:$G$148,4,FALSE),0)))</f>
        <v>0</v>
      </c>
      <c r="J26" t="e">
        <f>IF(Table8[[#This Row],[SISdependent]]=0,VLOOKUP("0"&amp;Table8[[#This Row],[Approved Service Provided]],'Optimax Rates'!$B$2:$H$168,6,FALSE),VLOOKUP(Table8[[#This Row],[Combined]],'Optimax Rates'!$B$1:$G$168,6,FALSE))</f>
        <v>#N/A</v>
      </c>
      <c r="K26" t="e">
        <f>VLOOKUP(Table8[[#This Row],[SISdependent]]&amp;Table8[[#This Row],[Approved Service Provided]],'Optimax Rates'!$B$2:$H$148,3,FALSE)</f>
        <v>#N/A</v>
      </c>
      <c r="L26" t="str">
        <f>TEXT(Table8[[#This Row],[Date of Service]],"m/dd/yyyy ")&amp;" "&amp;TEXT(Table8[[#This Row],[Time In HH:MM AM/PM]],"hh:mm")</f>
        <v>1/00/1900  00:00</v>
      </c>
      <c r="M26" t="str">
        <f>TEXT(Table8[[#This Row],[Date of Service]],"m/dd/yyyy ")&amp;" "&amp;TEXT(Table8[[#This Row],[Time Out HH:MM AM/PM]],"hh:mm")</f>
        <v>1/00/1900  00:00</v>
      </c>
      <c r="N26" t="b" cm="1">
        <f t="array" ref="N26">SUMPRODUCT((Table8[[#This Row],[Formula3]]&lt;$M$7:$M$70)*(Table8[[#This Row],[Formula4]]&gt;=$L$7:$L$70))&gt;1</f>
        <v>0</v>
      </c>
      <c r="O26" s="102">
        <f>Table8[[#This Row],[Time Out HH:MM AM/PM]]-Table8[[#This Row],[Time In HH:MM AM/PM]]</f>
        <v>0</v>
      </c>
      <c r="P26" s="103" t="str">
        <f>TEXT(Table8[[#This Row],[Formula 1]],"HH:MM")</f>
        <v>00:00</v>
      </c>
      <c r="Q26" s="103" t="str">
        <f>LEFT(Table8[[#This Row],[Formula 2]],SEARCH(":",Table8[[#This Row],[Formula 2]])-1)</f>
        <v>00</v>
      </c>
      <c r="R26" s="103" t="str">
        <f>RIGHT(Table8[[#This Row],[Formula 2]],SEARCH(":",Table8[[#This Row],[Formula 2]])-1)</f>
        <v>00</v>
      </c>
      <c r="S26" s="103">
        <f>Table8[[#This Row],[Hours]]*60+Table8[[#This Row],[Minutes]]</f>
        <v>0</v>
      </c>
      <c r="T26" s="104" t="str">
        <f>IF(ISBLANK(Table8[[#This Row],[Approved Service Provided]]),"",IF(OR(Table8[[#This Row],[Formula2]]="DAYS",Table8[[#This Row],[Formula2]]="TRIP"),1,ROUNDDOWN((Table8[[#This Row],[Total Minutes]]+7)/15,0)))</f>
        <v/>
      </c>
      <c r="U26" s="105" t="str">
        <f>IF(ISBLANK(Table8[[#This Row],[Approved Service Provided]]),"",Table8[[#This Row],[Rate1]])</f>
        <v/>
      </c>
      <c r="V26" s="105" t="str">
        <f>IF(Table8[[#This Row],[Rate]]="","",Table8[[#This Row],[Units]]*Table8[[#This Row],[Rate]])</f>
        <v/>
      </c>
      <c r="W26" s="77"/>
      <c r="X26" s="77"/>
      <c r="Y26" s="77"/>
      <c r="Z26" s="77"/>
    </row>
    <row r="27" spans="1:26" s="4" customFormat="1" ht="13.5" thickBot="1" x14ac:dyDescent="0.25">
      <c r="A27" s="19"/>
      <c r="B27" s="16"/>
      <c r="C27" s="1"/>
      <c r="D27" s="2"/>
      <c r="E27" s="2"/>
      <c r="F27" s="106">
        <f t="shared" si="0"/>
        <v>0</v>
      </c>
      <c r="G27" s="106" t="e">
        <f>#REF!</f>
        <v>#REF!</v>
      </c>
      <c r="H27" t="e">
        <f>IF(Table8[[#This Row],[Waiver]]="State SLS","8"&amp;Table8[[#This Row],[Approved Service Provided]],IF(Table8[[#This Row],[Waiver]]="OBRA","9"&amp;Table8[[#This Row],[Approved Service Provided]],Table8[[#This Row],[SIS]]&amp;Table8[[#This Row],[Approved Service Provided]]))</f>
        <v>#REF!</v>
      </c>
      <c r="I27">
        <f>IF(Table8[[#This Row],[Waiver]]="State SLS",8,IF(Table8[[#This Row],[Waiver]]="OBRA",9,IFERROR(VLOOKUP(Table8[[#This Row],[Combined]],'Optimax Rates'!$B$2:$G$148,4,FALSE),0)))</f>
        <v>0</v>
      </c>
      <c r="J27" t="e">
        <f>IF(Table8[[#This Row],[SISdependent]]=0,VLOOKUP("0"&amp;Table8[[#This Row],[Approved Service Provided]],'Optimax Rates'!$B$2:$H$168,6,FALSE),VLOOKUP(Table8[[#This Row],[Combined]],'Optimax Rates'!$B$1:$G$168,6,FALSE))</f>
        <v>#N/A</v>
      </c>
      <c r="K27" t="e">
        <f>VLOOKUP(Table8[[#This Row],[SISdependent]]&amp;Table8[[#This Row],[Approved Service Provided]],'Optimax Rates'!$B$2:$H$148,3,FALSE)</f>
        <v>#N/A</v>
      </c>
      <c r="L27" t="str">
        <f>TEXT(Table8[[#This Row],[Date of Service]],"m/dd/yyyy ")&amp;" "&amp;TEXT(Table8[[#This Row],[Time In HH:MM AM/PM]],"hh:mm")</f>
        <v>1/00/1900  00:00</v>
      </c>
      <c r="M27" t="str">
        <f>TEXT(Table8[[#This Row],[Date of Service]],"m/dd/yyyy ")&amp;" "&amp;TEXT(Table8[[#This Row],[Time Out HH:MM AM/PM]],"hh:mm")</f>
        <v>1/00/1900  00:00</v>
      </c>
      <c r="N27" t="b" cm="1">
        <f t="array" ref="N27">SUMPRODUCT((Table8[[#This Row],[Formula3]]&lt;$M$7:$M$70)*(Table8[[#This Row],[Formula4]]&gt;=$L$7:$L$70))&gt;1</f>
        <v>0</v>
      </c>
      <c r="O27" s="102">
        <f>Table8[[#This Row],[Time Out HH:MM AM/PM]]-Table8[[#This Row],[Time In HH:MM AM/PM]]</f>
        <v>0</v>
      </c>
      <c r="P27" s="103" t="str">
        <f>TEXT(Table8[[#This Row],[Formula 1]],"HH:MM")</f>
        <v>00:00</v>
      </c>
      <c r="Q27" s="103" t="str">
        <f>LEFT(Table8[[#This Row],[Formula 2]],SEARCH(":",Table8[[#This Row],[Formula 2]])-1)</f>
        <v>00</v>
      </c>
      <c r="R27" s="103" t="str">
        <f>RIGHT(Table8[[#This Row],[Formula 2]],SEARCH(":",Table8[[#This Row],[Formula 2]])-1)</f>
        <v>00</v>
      </c>
      <c r="S27" s="103">
        <f>Table8[[#This Row],[Hours]]*60+Table8[[#This Row],[Minutes]]</f>
        <v>0</v>
      </c>
      <c r="T27" s="104" t="str">
        <f>IF(ISBLANK(Table8[[#This Row],[Approved Service Provided]]),"",IF(OR(Table8[[#This Row],[Formula2]]="DAYS",Table8[[#This Row],[Formula2]]="TRIP"),1,ROUNDDOWN((Table8[[#This Row],[Total Minutes]]+7)/15,0)))</f>
        <v/>
      </c>
      <c r="U27" s="105" t="str">
        <f>IF(ISBLANK(Table8[[#This Row],[Approved Service Provided]]),"",Table8[[#This Row],[Rate1]])</f>
        <v/>
      </c>
      <c r="V27" s="105" t="str">
        <f>IF(Table8[[#This Row],[Rate]]="","",Table8[[#This Row],[Units]]*Table8[[#This Row],[Rate]])</f>
        <v/>
      </c>
      <c r="W27" s="77"/>
      <c r="X27" s="77"/>
      <c r="Y27" s="77"/>
      <c r="Z27" s="77"/>
    </row>
    <row r="28" spans="1:26" s="4" customFormat="1" ht="13.5" thickBot="1" x14ac:dyDescent="0.25">
      <c r="A28" s="19"/>
      <c r="B28" s="16"/>
      <c r="C28" s="1"/>
      <c r="D28" s="2"/>
      <c r="E28" s="2"/>
      <c r="F28" s="106">
        <f t="shared" si="0"/>
        <v>0</v>
      </c>
      <c r="G28" s="106" t="e">
        <f>#REF!</f>
        <v>#REF!</v>
      </c>
      <c r="H28" t="e">
        <f>IF(Table8[[#This Row],[Waiver]]="State SLS","8"&amp;Table8[[#This Row],[Approved Service Provided]],IF(Table8[[#This Row],[Waiver]]="OBRA","9"&amp;Table8[[#This Row],[Approved Service Provided]],Table8[[#This Row],[SIS]]&amp;Table8[[#This Row],[Approved Service Provided]]))</f>
        <v>#REF!</v>
      </c>
      <c r="I28">
        <f>IF(Table8[[#This Row],[Waiver]]="State SLS",8,IF(Table8[[#This Row],[Waiver]]="OBRA",9,IFERROR(VLOOKUP(Table8[[#This Row],[Combined]],'Optimax Rates'!$B$2:$G$148,4,FALSE),0)))</f>
        <v>0</v>
      </c>
      <c r="J28" t="e">
        <f>IF(Table8[[#This Row],[SISdependent]]=0,VLOOKUP("0"&amp;Table8[[#This Row],[Approved Service Provided]],'Optimax Rates'!$B$2:$H$168,6,FALSE),VLOOKUP(Table8[[#This Row],[Combined]],'Optimax Rates'!$B$1:$G$168,6,FALSE))</f>
        <v>#N/A</v>
      </c>
      <c r="K28" t="e">
        <f>VLOOKUP(Table8[[#This Row],[SISdependent]]&amp;Table8[[#This Row],[Approved Service Provided]],'Optimax Rates'!$B$2:$H$148,3,FALSE)</f>
        <v>#N/A</v>
      </c>
      <c r="L28" t="str">
        <f>TEXT(Table8[[#This Row],[Date of Service]],"m/dd/yyyy ")&amp;" "&amp;TEXT(Table8[[#This Row],[Time In HH:MM AM/PM]],"hh:mm")</f>
        <v>1/00/1900  00:00</v>
      </c>
      <c r="M28" t="str">
        <f>TEXT(Table8[[#This Row],[Date of Service]],"m/dd/yyyy ")&amp;" "&amp;TEXT(Table8[[#This Row],[Time Out HH:MM AM/PM]],"hh:mm")</f>
        <v>1/00/1900  00:00</v>
      </c>
      <c r="N28" t="b" cm="1">
        <f t="array" ref="N28">SUMPRODUCT((Table8[[#This Row],[Formula3]]&lt;$M$7:$M$70)*(Table8[[#This Row],[Formula4]]&gt;=$L$7:$L$70))&gt;1</f>
        <v>0</v>
      </c>
      <c r="O28" s="102">
        <f>Table8[[#This Row],[Time Out HH:MM AM/PM]]-Table8[[#This Row],[Time In HH:MM AM/PM]]</f>
        <v>0</v>
      </c>
      <c r="P28" s="103" t="str">
        <f>TEXT(Table8[[#This Row],[Formula 1]],"HH:MM")</f>
        <v>00:00</v>
      </c>
      <c r="Q28" s="103" t="str">
        <f>LEFT(Table8[[#This Row],[Formula 2]],SEARCH(":",Table8[[#This Row],[Formula 2]])-1)</f>
        <v>00</v>
      </c>
      <c r="R28" s="103" t="str">
        <f>RIGHT(Table8[[#This Row],[Formula 2]],SEARCH(":",Table8[[#This Row],[Formula 2]])-1)</f>
        <v>00</v>
      </c>
      <c r="S28" s="103">
        <f>Table8[[#This Row],[Hours]]*60+Table8[[#This Row],[Minutes]]</f>
        <v>0</v>
      </c>
      <c r="T28" s="104" t="str">
        <f>IF(ISBLANK(Table8[[#This Row],[Approved Service Provided]]),"",IF(OR(Table8[[#This Row],[Formula2]]="DAYS",Table8[[#This Row],[Formula2]]="TRIP"),1,ROUNDDOWN((Table8[[#This Row],[Total Minutes]]+7)/15,0)))</f>
        <v/>
      </c>
      <c r="U28" s="105" t="str">
        <f>IF(ISBLANK(Table8[[#This Row],[Approved Service Provided]]),"",Table8[[#This Row],[Rate1]])</f>
        <v/>
      </c>
      <c r="V28" s="105" t="str">
        <f>IF(Table8[[#This Row],[Rate]]="","",Table8[[#This Row],[Units]]*Table8[[#This Row],[Rate]])</f>
        <v/>
      </c>
      <c r="W28" s="77"/>
      <c r="X28" s="77"/>
      <c r="Y28" s="77"/>
      <c r="Z28" s="77"/>
    </row>
    <row r="29" spans="1:26" s="3" customFormat="1" ht="13.5" thickBot="1" x14ac:dyDescent="0.25">
      <c r="A29" s="19"/>
      <c r="B29" s="16"/>
      <c r="C29" s="1"/>
      <c r="D29" s="2"/>
      <c r="E29" s="2"/>
      <c r="F29" s="106">
        <f t="shared" si="0"/>
        <v>0</v>
      </c>
      <c r="G29" s="106" t="e">
        <f>#REF!</f>
        <v>#REF!</v>
      </c>
      <c r="H29" t="e">
        <f>IF(Table8[[#This Row],[Waiver]]="State SLS","8"&amp;Table8[[#This Row],[Approved Service Provided]],IF(Table8[[#This Row],[Waiver]]="OBRA","9"&amp;Table8[[#This Row],[Approved Service Provided]],Table8[[#This Row],[SIS]]&amp;Table8[[#This Row],[Approved Service Provided]]))</f>
        <v>#REF!</v>
      </c>
      <c r="I29">
        <f>IF(Table8[[#This Row],[Waiver]]="State SLS",8,IF(Table8[[#This Row],[Waiver]]="OBRA",9,IFERROR(VLOOKUP(Table8[[#This Row],[Combined]],'Optimax Rates'!$B$2:$G$148,4,FALSE),0)))</f>
        <v>0</v>
      </c>
      <c r="J29" t="e">
        <f>IF(Table8[[#This Row],[SISdependent]]=0,VLOOKUP("0"&amp;Table8[[#This Row],[Approved Service Provided]],'Optimax Rates'!$B$2:$H$168,6,FALSE),VLOOKUP(Table8[[#This Row],[Combined]],'Optimax Rates'!$B$1:$G$168,6,FALSE))</f>
        <v>#N/A</v>
      </c>
      <c r="K29" t="e">
        <f>VLOOKUP(Table8[[#This Row],[SISdependent]]&amp;Table8[[#This Row],[Approved Service Provided]],'Optimax Rates'!$B$2:$H$148,3,FALSE)</f>
        <v>#N/A</v>
      </c>
      <c r="L29" t="str">
        <f>TEXT(Table8[[#This Row],[Date of Service]],"m/dd/yyyy ")&amp;" "&amp;TEXT(Table8[[#This Row],[Time In HH:MM AM/PM]],"hh:mm")</f>
        <v>1/00/1900  00:00</v>
      </c>
      <c r="M29" t="str">
        <f>TEXT(Table8[[#This Row],[Date of Service]],"m/dd/yyyy ")&amp;" "&amp;TEXT(Table8[[#This Row],[Time Out HH:MM AM/PM]],"hh:mm")</f>
        <v>1/00/1900  00:00</v>
      </c>
      <c r="N29" t="b" cm="1">
        <f t="array" ref="N29">SUMPRODUCT((Table8[[#This Row],[Formula3]]&lt;$M$7:$M$70)*(Table8[[#This Row],[Formula4]]&gt;=$L$7:$L$70))&gt;1</f>
        <v>0</v>
      </c>
      <c r="O29" s="102">
        <f>Table8[[#This Row],[Time Out HH:MM AM/PM]]-Table8[[#This Row],[Time In HH:MM AM/PM]]</f>
        <v>0</v>
      </c>
      <c r="P29" s="103" t="str">
        <f>TEXT(Table8[[#This Row],[Formula 1]],"HH:MM")</f>
        <v>00:00</v>
      </c>
      <c r="Q29" s="103" t="str">
        <f>LEFT(Table8[[#This Row],[Formula 2]],SEARCH(":",Table8[[#This Row],[Formula 2]])-1)</f>
        <v>00</v>
      </c>
      <c r="R29" s="103" t="str">
        <f>RIGHT(Table8[[#This Row],[Formula 2]],SEARCH(":",Table8[[#This Row],[Formula 2]])-1)</f>
        <v>00</v>
      </c>
      <c r="S29" s="103">
        <f>Table8[[#This Row],[Hours]]*60+Table8[[#This Row],[Minutes]]</f>
        <v>0</v>
      </c>
      <c r="T29" s="104" t="str">
        <f>IF(ISBLANK(Table8[[#This Row],[Approved Service Provided]]),"",IF(OR(Table8[[#This Row],[Formula2]]="DAYS",Table8[[#This Row],[Formula2]]="TRIP"),1,ROUNDDOWN((Table8[[#This Row],[Total Minutes]]+7)/15,0)))</f>
        <v/>
      </c>
      <c r="U29" s="105" t="str">
        <f>IF(ISBLANK(Table8[[#This Row],[Approved Service Provided]]),"",Table8[[#This Row],[Rate1]])</f>
        <v/>
      </c>
      <c r="V29" s="105" t="str">
        <f>IF(Table8[[#This Row],[Rate]]="","",Table8[[#This Row],[Units]]*Table8[[#This Row],[Rate]])</f>
        <v/>
      </c>
      <c r="W29" s="77"/>
      <c r="X29" s="77"/>
      <c r="Y29" s="77"/>
      <c r="Z29" s="77"/>
    </row>
    <row r="30" spans="1:26" s="3" customFormat="1" x14ac:dyDescent="0.2">
      <c r="A30" s="59"/>
      <c r="B30" s="63"/>
      <c r="C30" s="64"/>
      <c r="D30" s="65"/>
      <c r="E30" s="65"/>
      <c r="F30" s="106">
        <f t="shared" si="0"/>
        <v>0</v>
      </c>
      <c r="G30" s="106" t="e">
        <f>#REF!</f>
        <v>#REF!</v>
      </c>
      <c r="H30" t="e">
        <f>IF(Table8[[#This Row],[Waiver]]="State SLS","8"&amp;Table8[[#This Row],[Approved Service Provided]],IF(Table8[[#This Row],[Waiver]]="OBRA","9"&amp;Table8[[#This Row],[Approved Service Provided]],Table8[[#This Row],[SIS]]&amp;Table8[[#This Row],[Approved Service Provided]]))</f>
        <v>#REF!</v>
      </c>
      <c r="I30">
        <f>IF(Table8[[#This Row],[Waiver]]="State SLS",8,IF(Table8[[#This Row],[Waiver]]="OBRA",9,IFERROR(VLOOKUP(Table8[[#This Row],[Combined]],'Optimax Rates'!$B$2:$G$148,4,FALSE),0)))</f>
        <v>0</v>
      </c>
      <c r="J30" t="e">
        <f>IF(Table8[[#This Row],[SISdependent]]=0,VLOOKUP("0"&amp;Table8[[#This Row],[Approved Service Provided]],'Optimax Rates'!$B$2:$H$168,6,FALSE),VLOOKUP(Table8[[#This Row],[Combined]],'Optimax Rates'!$B$1:$G$168,6,FALSE))</f>
        <v>#N/A</v>
      </c>
      <c r="K30" t="e">
        <f>VLOOKUP(Table8[[#This Row],[SISdependent]]&amp;Table8[[#This Row],[Approved Service Provided]],'Optimax Rates'!$B$2:$H$148,3,FALSE)</f>
        <v>#N/A</v>
      </c>
      <c r="L30" t="str">
        <f>TEXT(Table8[[#This Row],[Date of Service]],"m/dd/yyyy ")&amp;" "&amp;TEXT(Table8[[#This Row],[Time In HH:MM AM/PM]],"hh:mm")</f>
        <v>1/00/1900  00:00</v>
      </c>
      <c r="M30" t="str">
        <f>TEXT(Table8[[#This Row],[Date of Service]],"m/dd/yyyy ")&amp;" "&amp;TEXT(Table8[[#This Row],[Time Out HH:MM AM/PM]],"hh:mm")</f>
        <v>1/00/1900  00:00</v>
      </c>
      <c r="N30" t="b" cm="1">
        <f t="array" ref="N30">SUMPRODUCT((Table8[[#This Row],[Formula3]]&lt;$M$7:$M$70)*(Table8[[#This Row],[Formula4]]&gt;=$L$7:$L$70))&gt;1</f>
        <v>0</v>
      </c>
      <c r="O30" s="102">
        <f>Table8[[#This Row],[Time Out HH:MM AM/PM]]-Table8[[#This Row],[Time In HH:MM AM/PM]]</f>
        <v>0</v>
      </c>
      <c r="P30" s="103" t="str">
        <f>TEXT(Table8[[#This Row],[Formula 1]],"HH:MM")</f>
        <v>00:00</v>
      </c>
      <c r="Q30" s="103" t="str">
        <f>LEFT(Table8[[#This Row],[Formula 2]],SEARCH(":",Table8[[#This Row],[Formula 2]])-1)</f>
        <v>00</v>
      </c>
      <c r="R30" s="103" t="str">
        <f>RIGHT(Table8[[#This Row],[Formula 2]],SEARCH(":",Table8[[#This Row],[Formula 2]])-1)</f>
        <v>00</v>
      </c>
      <c r="S30" s="103">
        <f>Table8[[#This Row],[Hours]]*60+Table8[[#This Row],[Minutes]]</f>
        <v>0</v>
      </c>
      <c r="T30" s="104" t="str">
        <f>IF(ISBLANK(Table8[[#This Row],[Approved Service Provided]]),"",IF(OR(Table8[[#This Row],[Formula2]]="DAYS",Table8[[#This Row],[Formula2]]="TRIP"),1,ROUNDDOWN((Table8[[#This Row],[Total Minutes]]+7)/15,0)))</f>
        <v/>
      </c>
      <c r="U30" s="105" t="str">
        <f>IF(ISBLANK(Table8[[#This Row],[Approved Service Provided]]),"",Table8[[#This Row],[Rate1]])</f>
        <v/>
      </c>
      <c r="V30" s="105" t="str">
        <f>IF(Table8[[#This Row],[Rate]]="","",Table8[[#This Row],[Units]]*Table8[[#This Row],[Rate]])</f>
        <v/>
      </c>
      <c r="W30" s="77"/>
      <c r="X30" s="77"/>
      <c r="Y30" s="77"/>
      <c r="Z30" s="77"/>
    </row>
    <row r="31" spans="1:26" s="3" customFormat="1" ht="13.5" hidden="1" thickBot="1" x14ac:dyDescent="0.25">
      <c r="A31" s="59"/>
      <c r="B31" s="63"/>
      <c r="C31" s="64"/>
      <c r="D31" s="65"/>
      <c r="E31" s="65"/>
      <c r="F31" s="106">
        <f t="shared" si="0"/>
        <v>0</v>
      </c>
      <c r="G31" s="106" t="e">
        <f>#REF!</f>
        <v>#REF!</v>
      </c>
      <c r="H31" t="e">
        <f>IF(Table8[[#This Row],[Waiver]]="State SLS","8"&amp;Table8[[#This Row],[Approved Service Provided]],IF(Table8[[#This Row],[Waiver]]="OBRA","9"&amp;Table8[[#This Row],[Approved Service Provided]],Table8[[#This Row],[SIS]]&amp;Table8[[#This Row],[Approved Service Provided]]))</f>
        <v>#REF!</v>
      </c>
      <c r="I31">
        <f>IF(Table8[[#This Row],[Waiver]]="State SLS",8,IF(Table8[[#This Row],[Waiver]]="OBRA",9,IFERROR(VLOOKUP(Table8[[#This Row],[Combined]],'Optimax Rates'!$B$2:$G$148,4,FALSE),0)))</f>
        <v>0</v>
      </c>
      <c r="J31" t="e">
        <f>IF(Table8[[#This Row],[SISdependent]]=0,VLOOKUP("0"&amp;Table8[[#This Row],[Approved Service Provided]],'Optimax Rates'!$B$2:$H$168,6,FALSE),VLOOKUP(Table8[[#This Row],[Combined]],'Optimax Rates'!$B$1:$G$168,6,FALSE))</f>
        <v>#N/A</v>
      </c>
      <c r="K31" t="e">
        <f>VLOOKUP(Table8[[#This Row],[SISdependent]]&amp;Table8[[#This Row],[Approved Service Provided]],'Optimax Rates'!$B$2:$H$148,3,FALSE)</f>
        <v>#N/A</v>
      </c>
      <c r="L31" t="str">
        <f>TEXT(Table8[[#This Row],[Date of Service]],"m/dd/yyyy ")&amp;" "&amp;TEXT(Table8[[#This Row],[Time In HH:MM AM/PM]],"hh:mm")</f>
        <v>1/00/1900  00:00</v>
      </c>
      <c r="M31" t="str">
        <f>TEXT(Table8[[#This Row],[Date of Service]],"m/dd/yyyy ")&amp;" "&amp;TEXT(Table8[[#This Row],[Time Out HH:MM AM/PM]],"hh:mm")</f>
        <v>1/00/1900  00:00</v>
      </c>
      <c r="N31" t="b" cm="1">
        <f t="array" ref="N31">SUMPRODUCT((Table8[[#This Row],[Formula3]]&lt;$M$7:$M$70)*(Table8[[#This Row],[Formula4]]&gt;=$L$7:$L$70))&gt;1</f>
        <v>0</v>
      </c>
      <c r="O31" s="102">
        <f>Table8[[#This Row],[Time Out HH:MM AM/PM]]-Table8[[#This Row],[Time In HH:MM AM/PM]]</f>
        <v>0</v>
      </c>
      <c r="P31" s="103" t="str">
        <f>TEXT(Table8[[#This Row],[Formula 1]],"HH:MM")</f>
        <v>00:00</v>
      </c>
      <c r="Q31" s="103" t="str">
        <f>LEFT(Table8[[#This Row],[Formula 2]],SEARCH(":",Table8[[#This Row],[Formula 2]])-1)</f>
        <v>00</v>
      </c>
      <c r="R31" s="103" t="str">
        <f>RIGHT(Table8[[#This Row],[Formula 2]],SEARCH(":",Table8[[#This Row],[Formula 2]])-1)</f>
        <v>00</v>
      </c>
      <c r="S31" s="103">
        <f>Table8[[#This Row],[Hours]]*60+Table8[[#This Row],[Minutes]]</f>
        <v>0</v>
      </c>
      <c r="T31" s="104" t="str">
        <f>IF(ISBLANK(Table8[[#This Row],[Approved Service Provided]]),"",IF(OR(Table8[[#This Row],[Formula2]]="DAYS",Table8[[#This Row],[Formula2]]="TRIP"),1,ROUNDDOWN((Table8[[#This Row],[Total Minutes]]+7)/15,0)))</f>
        <v/>
      </c>
      <c r="U31" s="105" t="str">
        <f>IF(ISBLANK(Table8[[#This Row],[Approved Service Provided]]),"",Table8[[#This Row],[Rate1]])</f>
        <v/>
      </c>
      <c r="V31" s="105" t="str">
        <f>IF(Table8[[#This Row],[Rate]]="","",Table8[[#This Row],[Units]]*Table8[[#This Row],[Rate]])</f>
        <v/>
      </c>
      <c r="W31" s="77"/>
      <c r="X31" s="77"/>
      <c r="Y31" s="77"/>
      <c r="Z31" s="77"/>
    </row>
    <row r="32" spans="1:26" s="3" customFormat="1" ht="13.5" hidden="1" thickBot="1" x14ac:dyDescent="0.25">
      <c r="A32" s="59"/>
      <c r="B32" s="63"/>
      <c r="C32" s="64"/>
      <c r="D32" s="65"/>
      <c r="E32" s="65"/>
      <c r="F32" s="106">
        <f t="shared" si="0"/>
        <v>0</v>
      </c>
      <c r="G32" s="106" t="e">
        <f>#REF!</f>
        <v>#REF!</v>
      </c>
      <c r="H32" t="e">
        <f>IF(Table8[[#This Row],[Waiver]]="State SLS","8"&amp;Table8[[#This Row],[Approved Service Provided]],IF(Table8[[#This Row],[Waiver]]="OBRA","9"&amp;Table8[[#This Row],[Approved Service Provided]],Table8[[#This Row],[SIS]]&amp;Table8[[#This Row],[Approved Service Provided]]))</f>
        <v>#REF!</v>
      </c>
      <c r="I32">
        <f>IF(Table8[[#This Row],[Waiver]]="State SLS",8,IF(Table8[[#This Row],[Waiver]]="OBRA",9,IFERROR(VLOOKUP(Table8[[#This Row],[Combined]],'Optimax Rates'!$B$2:$G$148,4,FALSE),0)))</f>
        <v>0</v>
      </c>
      <c r="J32" t="e">
        <f>IF(Table8[[#This Row],[SISdependent]]=0,VLOOKUP("0"&amp;Table8[[#This Row],[Approved Service Provided]],'Optimax Rates'!$B$2:$H$168,6,FALSE),VLOOKUP(Table8[[#This Row],[Combined]],'Optimax Rates'!$B$1:$G$168,6,FALSE))</f>
        <v>#N/A</v>
      </c>
      <c r="K32" t="e">
        <f>VLOOKUP(Table8[[#This Row],[SISdependent]]&amp;Table8[[#This Row],[Approved Service Provided]],'Optimax Rates'!$B$2:$H$148,3,FALSE)</f>
        <v>#N/A</v>
      </c>
      <c r="L32" t="str">
        <f>TEXT(Table8[[#This Row],[Date of Service]],"m/dd/yyyy ")&amp;" "&amp;TEXT(Table8[[#This Row],[Time In HH:MM AM/PM]],"hh:mm")</f>
        <v>1/00/1900  00:00</v>
      </c>
      <c r="M32" t="str">
        <f>TEXT(Table8[[#This Row],[Date of Service]],"m/dd/yyyy ")&amp;" "&amp;TEXT(Table8[[#This Row],[Time Out HH:MM AM/PM]],"hh:mm")</f>
        <v>1/00/1900  00:00</v>
      </c>
      <c r="N32" t="b" cm="1">
        <f t="array" ref="N32">SUMPRODUCT((Table8[[#This Row],[Formula3]]&lt;$M$7:$M$70)*(Table8[[#This Row],[Formula4]]&gt;=$L$7:$L$70))&gt;1</f>
        <v>0</v>
      </c>
      <c r="O32" s="102">
        <f>Table8[[#This Row],[Time Out HH:MM AM/PM]]-Table8[[#This Row],[Time In HH:MM AM/PM]]</f>
        <v>0</v>
      </c>
      <c r="P32" s="103" t="str">
        <f>TEXT(Table8[[#This Row],[Formula 1]],"HH:MM")</f>
        <v>00:00</v>
      </c>
      <c r="Q32" s="103" t="str">
        <f>LEFT(Table8[[#This Row],[Formula 2]],SEARCH(":",Table8[[#This Row],[Formula 2]])-1)</f>
        <v>00</v>
      </c>
      <c r="R32" s="103" t="str">
        <f>RIGHT(Table8[[#This Row],[Formula 2]],SEARCH(":",Table8[[#This Row],[Formula 2]])-1)</f>
        <v>00</v>
      </c>
      <c r="S32" s="103">
        <f>Table8[[#This Row],[Hours]]*60+Table8[[#This Row],[Minutes]]</f>
        <v>0</v>
      </c>
      <c r="T32" s="104" t="str">
        <f>IF(ISBLANK(Table8[[#This Row],[Approved Service Provided]]),"",IF(OR(Table8[[#This Row],[Formula2]]="DAYS",Table8[[#This Row],[Formula2]]="TRIP"),1,ROUNDDOWN((Table8[[#This Row],[Total Minutes]]+7)/15,0)))</f>
        <v/>
      </c>
      <c r="U32" s="105" t="str">
        <f>IF(ISBLANK(Table8[[#This Row],[Approved Service Provided]]),"",Table8[[#This Row],[Rate1]])</f>
        <v/>
      </c>
      <c r="V32" s="105" t="str">
        <f>IF(Table8[[#This Row],[Rate]]="","",Table8[[#This Row],[Units]]*Table8[[#This Row],[Rate]])</f>
        <v/>
      </c>
      <c r="W32" s="77"/>
      <c r="X32" s="77"/>
      <c r="Y32" s="77"/>
      <c r="Z32" s="77"/>
    </row>
    <row r="33" spans="1:27" s="3" customFormat="1" ht="13.5" hidden="1" thickBot="1" x14ac:dyDescent="0.25">
      <c r="A33" s="19"/>
      <c r="B33" s="16"/>
      <c r="C33" s="1"/>
      <c r="D33" s="2"/>
      <c r="E33" s="2"/>
      <c r="F33" s="106">
        <f t="shared" si="0"/>
        <v>0</v>
      </c>
      <c r="G33" s="106" t="e">
        <f>#REF!</f>
        <v>#REF!</v>
      </c>
      <c r="H33" t="e">
        <f>IF(Table8[[#This Row],[Waiver]]="State SLS","8"&amp;Table8[[#This Row],[Approved Service Provided]],IF(Table8[[#This Row],[Waiver]]="OBRA","9"&amp;Table8[[#This Row],[Approved Service Provided]],Table8[[#This Row],[SIS]]&amp;Table8[[#This Row],[Approved Service Provided]]))</f>
        <v>#REF!</v>
      </c>
      <c r="I33">
        <f>IF(Table8[[#This Row],[Waiver]]="State SLS",8,IF(Table8[[#This Row],[Waiver]]="OBRA",9,IFERROR(VLOOKUP(Table8[[#This Row],[Combined]],'Optimax Rates'!$B$2:$G$148,4,FALSE),0)))</f>
        <v>0</v>
      </c>
      <c r="J33" t="e">
        <f>IF(Table8[[#This Row],[SISdependent]]=0,VLOOKUP("0"&amp;Table8[[#This Row],[Approved Service Provided]],'Optimax Rates'!$B$2:$H$168,6,FALSE),VLOOKUP(Table8[[#This Row],[Combined]],'Optimax Rates'!$B$1:$G$168,6,FALSE))</f>
        <v>#N/A</v>
      </c>
      <c r="K33" t="e">
        <f>VLOOKUP(Table8[[#This Row],[SISdependent]]&amp;Table8[[#This Row],[Approved Service Provided]],'Optimax Rates'!$B$2:$H$148,3,FALSE)</f>
        <v>#N/A</v>
      </c>
      <c r="L33" t="str">
        <f>TEXT(Table8[[#This Row],[Date of Service]],"m/dd/yyyy ")&amp;" "&amp;TEXT(Table8[[#This Row],[Time In HH:MM AM/PM]],"hh:mm")</f>
        <v>1/00/1900  00:00</v>
      </c>
      <c r="M33" t="str">
        <f>TEXT(Table8[[#This Row],[Date of Service]],"m/dd/yyyy ")&amp;" "&amp;TEXT(Table8[[#This Row],[Time Out HH:MM AM/PM]],"hh:mm")</f>
        <v>1/00/1900  00:00</v>
      </c>
      <c r="N33" t="b" cm="1">
        <f t="array" ref="N33">SUMPRODUCT((Table8[[#This Row],[Formula3]]&lt;$M$7:$M$70)*(Table8[[#This Row],[Formula4]]&gt;=$L$7:$L$70))&gt;1</f>
        <v>0</v>
      </c>
      <c r="O33" s="102">
        <f>Table8[[#This Row],[Time Out HH:MM AM/PM]]-Table8[[#This Row],[Time In HH:MM AM/PM]]</f>
        <v>0</v>
      </c>
      <c r="P33" s="103" t="str">
        <f>TEXT(Table8[[#This Row],[Formula 1]],"HH:MM")</f>
        <v>00:00</v>
      </c>
      <c r="Q33" s="103" t="str">
        <f>LEFT(Table8[[#This Row],[Formula 2]],SEARCH(":",Table8[[#This Row],[Formula 2]])-1)</f>
        <v>00</v>
      </c>
      <c r="R33" s="103" t="str">
        <f>RIGHT(Table8[[#This Row],[Formula 2]],SEARCH(":",Table8[[#This Row],[Formula 2]])-1)</f>
        <v>00</v>
      </c>
      <c r="S33" s="103">
        <f>Table8[[#This Row],[Hours]]*60+Table8[[#This Row],[Minutes]]</f>
        <v>0</v>
      </c>
      <c r="T33" s="104" t="str">
        <f>IF(ISBLANK(Table8[[#This Row],[Approved Service Provided]]),"",IF(OR(Table8[[#This Row],[Formula2]]="DAYS",Table8[[#This Row],[Formula2]]="TRIP"),1,ROUNDDOWN((Table8[[#This Row],[Total Minutes]]+7)/15,0)))</f>
        <v/>
      </c>
      <c r="U33" s="105" t="str">
        <f>IF(ISBLANK(Table8[[#This Row],[Approved Service Provided]]),"",Table8[[#This Row],[Rate1]])</f>
        <v/>
      </c>
      <c r="V33" s="105" t="str">
        <f>IF(Table8[[#This Row],[Rate]]="","",Table8[[#This Row],[Units]]*Table8[[#This Row],[Rate]])</f>
        <v/>
      </c>
      <c r="W33" s="77"/>
      <c r="X33" s="77"/>
      <c r="Y33" s="77"/>
      <c r="Z33" s="77"/>
    </row>
    <row r="34" spans="1:27" s="3" customFormat="1" ht="13.5" hidden="1" thickBot="1" x14ac:dyDescent="0.25">
      <c r="A34" s="19"/>
      <c r="B34" s="16"/>
      <c r="C34" s="1"/>
      <c r="D34" s="2"/>
      <c r="E34" s="2"/>
      <c r="F34" s="106">
        <f t="shared" si="0"/>
        <v>0</v>
      </c>
      <c r="G34" s="106" t="e">
        <f>#REF!</f>
        <v>#REF!</v>
      </c>
      <c r="H34" t="e">
        <f>IF(Table8[[#This Row],[Waiver]]="State SLS","8"&amp;Table8[[#This Row],[Approved Service Provided]],IF(Table8[[#This Row],[Waiver]]="OBRA","9"&amp;Table8[[#This Row],[Approved Service Provided]],Table8[[#This Row],[SIS]]&amp;Table8[[#This Row],[Approved Service Provided]]))</f>
        <v>#REF!</v>
      </c>
      <c r="I34">
        <f>IF(Table8[[#This Row],[Waiver]]="State SLS",8,IF(Table8[[#This Row],[Waiver]]="OBRA",9,IFERROR(VLOOKUP(Table8[[#This Row],[Combined]],'Optimax Rates'!$B$2:$G$148,4,FALSE),0)))</f>
        <v>0</v>
      </c>
      <c r="J34" t="e">
        <f>IF(Table8[[#This Row],[SISdependent]]=0,VLOOKUP("0"&amp;Table8[[#This Row],[Approved Service Provided]],'Optimax Rates'!$B$2:$H$168,6,FALSE),VLOOKUP(Table8[[#This Row],[Combined]],'Optimax Rates'!$B$1:$G$168,6,FALSE))</f>
        <v>#N/A</v>
      </c>
      <c r="K34" t="e">
        <f>VLOOKUP(Table8[[#This Row],[SISdependent]]&amp;Table8[[#This Row],[Approved Service Provided]],'Optimax Rates'!$B$2:$H$148,3,FALSE)</f>
        <v>#N/A</v>
      </c>
      <c r="L34" t="str">
        <f>TEXT(Table8[[#This Row],[Date of Service]],"m/dd/yyyy ")&amp;" "&amp;TEXT(Table8[[#This Row],[Time In HH:MM AM/PM]],"hh:mm")</f>
        <v>1/00/1900  00:00</v>
      </c>
      <c r="M34" t="str">
        <f>TEXT(Table8[[#This Row],[Date of Service]],"m/dd/yyyy ")&amp;" "&amp;TEXT(Table8[[#This Row],[Time Out HH:MM AM/PM]],"hh:mm")</f>
        <v>1/00/1900  00:00</v>
      </c>
      <c r="N34" t="b" cm="1">
        <f t="array" ref="N34">SUMPRODUCT((Table8[[#This Row],[Formula3]]&lt;$M$7:$M$70)*(Table8[[#This Row],[Formula4]]&gt;=$L$7:$L$70))&gt;1</f>
        <v>0</v>
      </c>
      <c r="O34" s="102">
        <f>Table8[[#This Row],[Time Out HH:MM AM/PM]]-Table8[[#This Row],[Time In HH:MM AM/PM]]</f>
        <v>0</v>
      </c>
      <c r="P34" s="103" t="str">
        <f>TEXT(Table8[[#This Row],[Formula 1]],"HH:MM")</f>
        <v>00:00</v>
      </c>
      <c r="Q34" s="103" t="str">
        <f>LEFT(Table8[[#This Row],[Formula 2]],SEARCH(":",Table8[[#This Row],[Formula 2]])-1)</f>
        <v>00</v>
      </c>
      <c r="R34" s="103" t="str">
        <f>RIGHT(Table8[[#This Row],[Formula 2]],SEARCH(":",Table8[[#This Row],[Formula 2]])-1)</f>
        <v>00</v>
      </c>
      <c r="S34" s="103">
        <f>Table8[[#This Row],[Hours]]*60+Table8[[#This Row],[Minutes]]</f>
        <v>0</v>
      </c>
      <c r="T34" s="104" t="str">
        <f>IF(ISBLANK(Table8[[#This Row],[Approved Service Provided]]),"",IF(OR(Table8[[#This Row],[Formula2]]="DAYS",Table8[[#This Row],[Formula2]]="TRIP"),1,ROUNDDOWN((Table8[[#This Row],[Total Minutes]]+7)/15,0)))</f>
        <v/>
      </c>
      <c r="U34" s="105" t="str">
        <f>IF(ISBLANK(Table8[[#This Row],[Approved Service Provided]]),"",Table8[[#This Row],[Rate1]])</f>
        <v/>
      </c>
      <c r="V34" s="105" t="str">
        <f>IF(Table8[[#This Row],[Rate]]="","",Table8[[#This Row],[Units]]*Table8[[#This Row],[Rate]])</f>
        <v/>
      </c>
      <c r="W34" s="77"/>
      <c r="X34" s="77"/>
      <c r="Y34" s="77"/>
      <c r="Z34" s="77"/>
      <c r="AA34" s="36"/>
    </row>
    <row r="35" spans="1:27" ht="13.5" hidden="1" thickBot="1" x14ac:dyDescent="0.25">
      <c r="A35" s="19"/>
      <c r="B35" s="16"/>
      <c r="C35" s="1"/>
      <c r="D35" s="2"/>
      <c r="E35" s="2"/>
      <c r="F35" s="106">
        <f t="shared" si="0"/>
        <v>0</v>
      </c>
      <c r="G35" s="106" t="e">
        <f>#REF!</f>
        <v>#REF!</v>
      </c>
      <c r="H35" t="e">
        <f>IF(Table8[[#This Row],[Waiver]]="State SLS","8"&amp;Table8[[#This Row],[Approved Service Provided]],IF(Table8[[#This Row],[Waiver]]="OBRA","9"&amp;Table8[[#This Row],[Approved Service Provided]],Table8[[#This Row],[SIS]]&amp;Table8[[#This Row],[Approved Service Provided]]))</f>
        <v>#REF!</v>
      </c>
      <c r="I35">
        <f>IF(Table8[[#This Row],[Waiver]]="State SLS",8,IF(Table8[[#This Row],[Waiver]]="OBRA",9,IFERROR(VLOOKUP(Table8[[#This Row],[Combined]],'Optimax Rates'!$B$2:$G$148,4,FALSE),0)))</f>
        <v>0</v>
      </c>
      <c r="J35" t="e">
        <f>IF(Table8[[#This Row],[SISdependent]]=0,VLOOKUP("0"&amp;Table8[[#This Row],[Approved Service Provided]],'Optimax Rates'!$B$2:$H$168,6,FALSE),VLOOKUP(Table8[[#This Row],[Combined]],'Optimax Rates'!$B$1:$G$168,6,FALSE))</f>
        <v>#N/A</v>
      </c>
      <c r="K35" t="e">
        <f>VLOOKUP(Table8[[#This Row],[SISdependent]]&amp;Table8[[#This Row],[Approved Service Provided]],'Optimax Rates'!$B$2:$H$148,3,FALSE)</f>
        <v>#N/A</v>
      </c>
      <c r="L35" t="str">
        <f>TEXT(Table8[[#This Row],[Date of Service]],"m/dd/yyyy ")&amp;" "&amp;TEXT(Table8[[#This Row],[Time In HH:MM AM/PM]],"hh:mm")</f>
        <v>1/00/1900  00:00</v>
      </c>
      <c r="M35" t="str">
        <f>TEXT(Table8[[#This Row],[Date of Service]],"m/dd/yyyy ")&amp;" "&amp;TEXT(Table8[[#This Row],[Time Out HH:MM AM/PM]],"hh:mm")</f>
        <v>1/00/1900  00:00</v>
      </c>
      <c r="N35" t="b" cm="1">
        <f t="array" ref="N35">SUMPRODUCT((Table8[[#This Row],[Formula3]]&lt;$M$7:$M$70)*(Table8[[#This Row],[Formula4]]&gt;=$L$7:$L$70))&gt;1</f>
        <v>0</v>
      </c>
      <c r="O35" s="102">
        <f>Table8[[#This Row],[Time Out HH:MM AM/PM]]-Table8[[#This Row],[Time In HH:MM AM/PM]]</f>
        <v>0</v>
      </c>
      <c r="P35" s="103" t="str">
        <f>TEXT(Table8[[#This Row],[Formula 1]],"HH:MM")</f>
        <v>00:00</v>
      </c>
      <c r="Q35" s="103" t="str">
        <f>LEFT(Table8[[#This Row],[Formula 2]],SEARCH(":",Table8[[#This Row],[Formula 2]])-1)</f>
        <v>00</v>
      </c>
      <c r="R35" s="103" t="str">
        <f>RIGHT(Table8[[#This Row],[Formula 2]],SEARCH(":",Table8[[#This Row],[Formula 2]])-1)</f>
        <v>00</v>
      </c>
      <c r="S35" s="103">
        <f>Table8[[#This Row],[Hours]]*60+Table8[[#This Row],[Minutes]]</f>
        <v>0</v>
      </c>
      <c r="T35" s="104" t="str">
        <f>IF(ISBLANK(Table8[[#This Row],[Approved Service Provided]]),"",IF(OR(Table8[[#This Row],[Formula2]]="DAYS",Table8[[#This Row],[Formula2]]="TRIP"),1,ROUNDDOWN((Table8[[#This Row],[Total Minutes]]+7)/15,0)))</f>
        <v/>
      </c>
      <c r="U35" s="105" t="str">
        <f>IF(ISBLANK(Table8[[#This Row],[Approved Service Provided]]),"",Table8[[#This Row],[Rate1]])</f>
        <v/>
      </c>
      <c r="V35" s="105" t="str">
        <f>IF(Table8[[#This Row],[Rate]]="","",Table8[[#This Row],[Units]]*Table8[[#This Row],[Rate]])</f>
        <v/>
      </c>
      <c r="W35" s="77"/>
      <c r="X35" s="77"/>
      <c r="Y35" s="77"/>
      <c r="Z35" s="77"/>
      <c r="AA35" s="36"/>
    </row>
    <row r="36" spans="1:27" ht="13.5" hidden="1" thickBot="1" x14ac:dyDescent="0.25">
      <c r="A36" s="19"/>
      <c r="B36" s="16"/>
      <c r="C36" s="1"/>
      <c r="D36" s="2"/>
      <c r="E36" s="2"/>
      <c r="F36" s="106">
        <f t="shared" si="0"/>
        <v>0</v>
      </c>
      <c r="G36" s="106" t="e">
        <f>#REF!</f>
        <v>#REF!</v>
      </c>
      <c r="H36" t="e">
        <f>IF(Table8[[#This Row],[Waiver]]="State SLS","8"&amp;Table8[[#This Row],[Approved Service Provided]],IF(Table8[[#This Row],[Waiver]]="OBRA","9"&amp;Table8[[#This Row],[Approved Service Provided]],Table8[[#This Row],[SIS]]&amp;Table8[[#This Row],[Approved Service Provided]]))</f>
        <v>#REF!</v>
      </c>
      <c r="I36">
        <f>IF(Table8[[#This Row],[Waiver]]="State SLS",8,IF(Table8[[#This Row],[Waiver]]="OBRA",9,IFERROR(VLOOKUP(Table8[[#This Row],[Combined]],'Optimax Rates'!$B$2:$G$148,4,FALSE),0)))</f>
        <v>0</v>
      </c>
      <c r="J36" t="e">
        <f>IF(Table8[[#This Row],[SISdependent]]=0,VLOOKUP("0"&amp;Table8[[#This Row],[Approved Service Provided]],'Optimax Rates'!$B$2:$H$168,6,FALSE),VLOOKUP(Table8[[#This Row],[Combined]],'Optimax Rates'!$B$1:$G$168,6,FALSE))</f>
        <v>#N/A</v>
      </c>
      <c r="K36" t="e">
        <f>VLOOKUP(Table8[[#This Row],[SISdependent]]&amp;Table8[[#This Row],[Approved Service Provided]],'Optimax Rates'!$B$2:$H$148,3,FALSE)</f>
        <v>#N/A</v>
      </c>
      <c r="L36" t="str">
        <f>TEXT(Table8[[#This Row],[Date of Service]],"m/dd/yyyy ")&amp;" "&amp;TEXT(Table8[[#This Row],[Time In HH:MM AM/PM]],"hh:mm")</f>
        <v>1/00/1900  00:00</v>
      </c>
      <c r="M36" t="str">
        <f>TEXT(Table8[[#This Row],[Date of Service]],"m/dd/yyyy ")&amp;" "&amp;TEXT(Table8[[#This Row],[Time Out HH:MM AM/PM]],"hh:mm")</f>
        <v>1/00/1900  00:00</v>
      </c>
      <c r="N36" t="b" cm="1">
        <f t="array" ref="N36">SUMPRODUCT((Table8[[#This Row],[Formula3]]&lt;$M$7:$M$70)*(Table8[[#This Row],[Formula4]]&gt;=$L$7:$L$70))&gt;1</f>
        <v>0</v>
      </c>
      <c r="O36" s="102">
        <f>Table8[[#This Row],[Time Out HH:MM AM/PM]]-Table8[[#This Row],[Time In HH:MM AM/PM]]</f>
        <v>0</v>
      </c>
      <c r="P36" s="103" t="str">
        <f>TEXT(Table8[[#This Row],[Formula 1]],"HH:MM")</f>
        <v>00:00</v>
      </c>
      <c r="Q36" s="103" t="str">
        <f>LEFT(Table8[[#This Row],[Formula 2]],SEARCH(":",Table8[[#This Row],[Formula 2]])-1)</f>
        <v>00</v>
      </c>
      <c r="R36" s="103" t="str">
        <f>RIGHT(Table8[[#This Row],[Formula 2]],SEARCH(":",Table8[[#This Row],[Formula 2]])-1)</f>
        <v>00</v>
      </c>
      <c r="S36" s="103">
        <f>Table8[[#This Row],[Hours]]*60+Table8[[#This Row],[Minutes]]</f>
        <v>0</v>
      </c>
      <c r="T36" s="104" t="str">
        <f>IF(ISBLANK(Table8[[#This Row],[Approved Service Provided]]),"",IF(OR(Table8[[#This Row],[Formula2]]="DAYS",Table8[[#This Row],[Formula2]]="TRIP"),1,ROUNDDOWN((Table8[[#This Row],[Total Minutes]]+7)/15,0)))</f>
        <v/>
      </c>
      <c r="U36" s="105" t="str">
        <f>IF(ISBLANK(Table8[[#This Row],[Approved Service Provided]]),"",Table8[[#This Row],[Rate1]])</f>
        <v/>
      </c>
      <c r="V36" s="105" t="str">
        <f>IF(Table8[[#This Row],[Rate]]="","",Table8[[#This Row],[Units]]*Table8[[#This Row],[Rate]])</f>
        <v/>
      </c>
      <c r="W36" s="77"/>
      <c r="X36" s="77"/>
      <c r="Y36" s="77"/>
      <c r="Z36" s="77"/>
    </row>
    <row r="37" spans="1:27" ht="13.5" hidden="1" thickBot="1" x14ac:dyDescent="0.25">
      <c r="A37" s="19"/>
      <c r="B37" s="16"/>
      <c r="C37" s="1"/>
      <c r="D37" s="2"/>
      <c r="E37" s="2"/>
      <c r="F37" s="106">
        <f t="shared" si="0"/>
        <v>0</v>
      </c>
      <c r="G37" s="106" t="e">
        <f>#REF!</f>
        <v>#REF!</v>
      </c>
      <c r="H37" t="e">
        <f>IF(Table8[[#This Row],[Waiver]]="State SLS","8"&amp;Table8[[#This Row],[Approved Service Provided]],IF(Table8[[#This Row],[Waiver]]="OBRA","9"&amp;Table8[[#This Row],[Approved Service Provided]],Table8[[#This Row],[SIS]]&amp;Table8[[#This Row],[Approved Service Provided]]))</f>
        <v>#REF!</v>
      </c>
      <c r="I37">
        <f>IF(Table8[[#This Row],[Waiver]]="State SLS",8,IF(Table8[[#This Row],[Waiver]]="OBRA",9,IFERROR(VLOOKUP(Table8[[#This Row],[Combined]],'Optimax Rates'!$B$2:$G$148,4,FALSE),0)))</f>
        <v>0</v>
      </c>
      <c r="J37" t="e">
        <f>IF(Table8[[#This Row],[SISdependent]]=0,VLOOKUP("0"&amp;Table8[[#This Row],[Approved Service Provided]],'Optimax Rates'!$B$2:$H$168,6,FALSE),VLOOKUP(Table8[[#This Row],[Combined]],'Optimax Rates'!$B$1:$G$168,6,FALSE))</f>
        <v>#N/A</v>
      </c>
      <c r="K37" t="e">
        <f>VLOOKUP(Table8[[#This Row],[SISdependent]]&amp;Table8[[#This Row],[Approved Service Provided]],'Optimax Rates'!$B$2:$H$148,3,FALSE)</f>
        <v>#N/A</v>
      </c>
      <c r="L37" t="str">
        <f>TEXT(Table8[[#This Row],[Date of Service]],"m/dd/yyyy ")&amp;" "&amp;TEXT(Table8[[#This Row],[Time In HH:MM AM/PM]],"hh:mm")</f>
        <v>1/00/1900  00:00</v>
      </c>
      <c r="M37" t="str">
        <f>TEXT(Table8[[#This Row],[Date of Service]],"m/dd/yyyy ")&amp;" "&amp;TEXT(Table8[[#This Row],[Time Out HH:MM AM/PM]],"hh:mm")</f>
        <v>1/00/1900  00:00</v>
      </c>
      <c r="N37" t="b" cm="1">
        <f t="array" ref="N37">SUMPRODUCT((Table8[[#This Row],[Formula3]]&lt;$M$7:$M$70)*(Table8[[#This Row],[Formula4]]&gt;=$L$7:$L$70))&gt;1</f>
        <v>0</v>
      </c>
      <c r="O37" s="102">
        <f>Table8[[#This Row],[Time Out HH:MM AM/PM]]-Table8[[#This Row],[Time In HH:MM AM/PM]]</f>
        <v>0</v>
      </c>
      <c r="P37" s="103" t="str">
        <f>TEXT(Table8[[#This Row],[Formula 1]],"HH:MM")</f>
        <v>00:00</v>
      </c>
      <c r="Q37" s="103" t="str">
        <f>LEFT(Table8[[#This Row],[Formula 2]],SEARCH(":",Table8[[#This Row],[Formula 2]])-1)</f>
        <v>00</v>
      </c>
      <c r="R37" s="103" t="str">
        <f>RIGHT(Table8[[#This Row],[Formula 2]],SEARCH(":",Table8[[#This Row],[Formula 2]])-1)</f>
        <v>00</v>
      </c>
      <c r="S37" s="103">
        <f>Table8[[#This Row],[Hours]]*60+Table8[[#This Row],[Minutes]]</f>
        <v>0</v>
      </c>
      <c r="T37" s="104" t="str">
        <f>IF(ISBLANK(Table8[[#This Row],[Approved Service Provided]]),"",IF(OR(Table8[[#This Row],[Formula2]]="DAYS",Table8[[#This Row],[Formula2]]="TRIP"),1,ROUNDDOWN((Table8[[#This Row],[Total Minutes]]+7)/15,0)))</f>
        <v/>
      </c>
      <c r="U37" s="105" t="str">
        <f>IF(ISBLANK(Table8[[#This Row],[Approved Service Provided]]),"",Table8[[#This Row],[Rate1]])</f>
        <v/>
      </c>
      <c r="V37" s="105" t="str">
        <f>IF(Table8[[#This Row],[Rate]]="","",Table8[[#This Row],[Units]]*Table8[[#This Row],[Rate]])</f>
        <v/>
      </c>
      <c r="W37" s="77"/>
      <c r="X37" s="77"/>
      <c r="Y37" s="77"/>
      <c r="Z37" s="77"/>
    </row>
    <row r="38" spans="1:27" ht="13.5" hidden="1" thickBot="1" x14ac:dyDescent="0.25">
      <c r="A38" s="19"/>
      <c r="B38" s="16"/>
      <c r="C38" s="1"/>
      <c r="D38" s="2"/>
      <c r="E38" s="2"/>
      <c r="F38" s="106">
        <f t="shared" si="0"/>
        <v>0</v>
      </c>
      <c r="G38" s="106" t="e">
        <f>#REF!</f>
        <v>#REF!</v>
      </c>
      <c r="H38" t="e">
        <f>IF(Table8[[#This Row],[Waiver]]="State SLS","8"&amp;Table8[[#This Row],[Approved Service Provided]],IF(Table8[[#This Row],[Waiver]]="OBRA","9"&amp;Table8[[#This Row],[Approved Service Provided]],Table8[[#This Row],[SIS]]&amp;Table8[[#This Row],[Approved Service Provided]]))</f>
        <v>#REF!</v>
      </c>
      <c r="I38">
        <f>IF(Table8[[#This Row],[Waiver]]="State SLS",8,IF(Table8[[#This Row],[Waiver]]="OBRA",9,IFERROR(VLOOKUP(Table8[[#This Row],[Combined]],'Optimax Rates'!$B$2:$G$148,4,FALSE),0)))</f>
        <v>0</v>
      </c>
      <c r="J38" t="e">
        <f>IF(Table8[[#This Row],[SISdependent]]=0,VLOOKUP("0"&amp;Table8[[#This Row],[Approved Service Provided]],'Optimax Rates'!$B$2:$H$168,6,FALSE),VLOOKUP(Table8[[#This Row],[Combined]],'Optimax Rates'!$B$1:$G$168,6,FALSE))</f>
        <v>#N/A</v>
      </c>
      <c r="K38" t="e">
        <f>VLOOKUP(Table8[[#This Row],[SISdependent]]&amp;Table8[[#This Row],[Approved Service Provided]],'Optimax Rates'!$B$2:$H$148,3,FALSE)</f>
        <v>#N/A</v>
      </c>
      <c r="L38" t="str">
        <f>TEXT(Table8[[#This Row],[Date of Service]],"m/dd/yyyy ")&amp;" "&amp;TEXT(Table8[[#This Row],[Time In HH:MM AM/PM]],"hh:mm")</f>
        <v>1/00/1900  00:00</v>
      </c>
      <c r="M38" t="str">
        <f>TEXT(Table8[[#This Row],[Date of Service]],"m/dd/yyyy ")&amp;" "&amp;TEXT(Table8[[#This Row],[Time Out HH:MM AM/PM]],"hh:mm")</f>
        <v>1/00/1900  00:00</v>
      </c>
      <c r="N38" t="b" cm="1">
        <f t="array" ref="N38">SUMPRODUCT((Table8[[#This Row],[Formula3]]&lt;$M$7:$M$70)*(Table8[[#This Row],[Formula4]]&gt;=$L$7:$L$70))&gt;1</f>
        <v>0</v>
      </c>
      <c r="O38" s="102">
        <f>Table8[[#This Row],[Time Out HH:MM AM/PM]]-Table8[[#This Row],[Time In HH:MM AM/PM]]</f>
        <v>0</v>
      </c>
      <c r="P38" s="103" t="str">
        <f>TEXT(Table8[[#This Row],[Formula 1]],"HH:MM")</f>
        <v>00:00</v>
      </c>
      <c r="Q38" s="103" t="str">
        <f>LEFT(Table8[[#This Row],[Formula 2]],SEARCH(":",Table8[[#This Row],[Formula 2]])-1)</f>
        <v>00</v>
      </c>
      <c r="R38" s="103" t="str">
        <f>RIGHT(Table8[[#This Row],[Formula 2]],SEARCH(":",Table8[[#This Row],[Formula 2]])-1)</f>
        <v>00</v>
      </c>
      <c r="S38" s="103">
        <f>Table8[[#This Row],[Hours]]*60+Table8[[#This Row],[Minutes]]</f>
        <v>0</v>
      </c>
      <c r="T38" s="104" t="str">
        <f>IF(ISBLANK(Table8[[#This Row],[Approved Service Provided]]),"",IF(OR(Table8[[#This Row],[Formula2]]="DAYS",Table8[[#This Row],[Formula2]]="TRIP"),1,ROUNDDOWN((Table8[[#This Row],[Total Minutes]]+7)/15,0)))</f>
        <v/>
      </c>
      <c r="U38" s="105" t="str">
        <f>IF(ISBLANK(Table8[[#This Row],[Approved Service Provided]]),"",Table8[[#This Row],[Rate1]])</f>
        <v/>
      </c>
      <c r="V38" s="105" t="str">
        <f>IF(Table8[[#This Row],[Rate]]="","",Table8[[#This Row],[Units]]*Table8[[#This Row],[Rate]])</f>
        <v/>
      </c>
      <c r="W38" s="77"/>
      <c r="X38" s="77"/>
      <c r="Y38" s="77"/>
      <c r="Z38" s="77"/>
    </row>
    <row r="39" spans="1:27" ht="13.5" hidden="1" thickBot="1" x14ac:dyDescent="0.25">
      <c r="A39" s="19"/>
      <c r="B39" s="16"/>
      <c r="C39" s="1"/>
      <c r="D39" s="2"/>
      <c r="E39" s="2"/>
      <c r="F39" s="106">
        <f t="shared" ref="F39:F70" si="1">$D$3</f>
        <v>0</v>
      </c>
      <c r="G39" s="106" t="e">
        <f>#REF!</f>
        <v>#REF!</v>
      </c>
      <c r="H39" t="e">
        <f>IF(Table8[[#This Row],[Waiver]]="State SLS","8"&amp;Table8[[#This Row],[Approved Service Provided]],IF(Table8[[#This Row],[Waiver]]="OBRA","9"&amp;Table8[[#This Row],[Approved Service Provided]],Table8[[#This Row],[SIS]]&amp;Table8[[#This Row],[Approved Service Provided]]))</f>
        <v>#REF!</v>
      </c>
      <c r="I39">
        <f>IF(Table8[[#This Row],[Waiver]]="State SLS",8,IF(Table8[[#This Row],[Waiver]]="OBRA",9,IFERROR(VLOOKUP(Table8[[#This Row],[Combined]],'Optimax Rates'!$B$2:$G$148,4,FALSE),0)))</f>
        <v>0</v>
      </c>
      <c r="J39" t="e">
        <f>IF(Table8[[#This Row],[SISdependent]]=0,VLOOKUP("0"&amp;Table8[[#This Row],[Approved Service Provided]],'Optimax Rates'!$B$2:$H$168,6,FALSE),VLOOKUP(Table8[[#This Row],[Combined]],'Optimax Rates'!$B$1:$G$168,6,FALSE))</f>
        <v>#N/A</v>
      </c>
      <c r="K39" t="e">
        <f>VLOOKUP(Table8[[#This Row],[SISdependent]]&amp;Table8[[#This Row],[Approved Service Provided]],'Optimax Rates'!$B$2:$H$148,3,FALSE)</f>
        <v>#N/A</v>
      </c>
      <c r="L39" t="str">
        <f>TEXT(Table8[[#This Row],[Date of Service]],"m/dd/yyyy ")&amp;" "&amp;TEXT(Table8[[#This Row],[Time In HH:MM AM/PM]],"hh:mm")</f>
        <v>1/00/1900  00:00</v>
      </c>
      <c r="M39" t="str">
        <f>TEXT(Table8[[#This Row],[Date of Service]],"m/dd/yyyy ")&amp;" "&amp;TEXT(Table8[[#This Row],[Time Out HH:MM AM/PM]],"hh:mm")</f>
        <v>1/00/1900  00:00</v>
      </c>
      <c r="N39" t="b" cm="1">
        <f t="array" ref="N39">SUMPRODUCT((Table8[[#This Row],[Formula3]]&lt;$M$7:$M$70)*(Table8[[#This Row],[Formula4]]&gt;=$L$7:$L$70))&gt;1</f>
        <v>0</v>
      </c>
      <c r="O39" s="102">
        <f>Table8[[#This Row],[Time Out HH:MM AM/PM]]-Table8[[#This Row],[Time In HH:MM AM/PM]]</f>
        <v>0</v>
      </c>
      <c r="P39" s="103" t="str">
        <f>TEXT(Table8[[#This Row],[Formula 1]],"HH:MM")</f>
        <v>00:00</v>
      </c>
      <c r="Q39" s="103" t="str">
        <f>LEFT(Table8[[#This Row],[Formula 2]],SEARCH(":",Table8[[#This Row],[Formula 2]])-1)</f>
        <v>00</v>
      </c>
      <c r="R39" s="103" t="str">
        <f>RIGHT(Table8[[#This Row],[Formula 2]],SEARCH(":",Table8[[#This Row],[Formula 2]])-1)</f>
        <v>00</v>
      </c>
      <c r="S39" s="103">
        <f>Table8[[#This Row],[Hours]]*60+Table8[[#This Row],[Minutes]]</f>
        <v>0</v>
      </c>
      <c r="T39" s="104" t="str">
        <f>IF(ISBLANK(Table8[[#This Row],[Approved Service Provided]]),"",IF(OR(Table8[[#This Row],[Formula2]]="DAYS",Table8[[#This Row],[Formula2]]="TRIP"),1,ROUNDDOWN((Table8[[#This Row],[Total Minutes]]+7)/15,0)))</f>
        <v/>
      </c>
      <c r="U39" s="105" t="str">
        <f>IF(ISBLANK(Table8[[#This Row],[Approved Service Provided]]),"",Table8[[#This Row],[Rate1]])</f>
        <v/>
      </c>
      <c r="V39" s="105" t="str">
        <f>IF(Table8[[#This Row],[Rate]]="","",Table8[[#This Row],[Units]]*Table8[[#This Row],[Rate]])</f>
        <v/>
      </c>
      <c r="W39" s="77"/>
      <c r="X39" s="77"/>
      <c r="Y39" s="77"/>
      <c r="Z39" s="77"/>
    </row>
    <row r="40" spans="1:27" ht="13.5" hidden="1" thickBot="1" x14ac:dyDescent="0.25">
      <c r="A40" s="19"/>
      <c r="B40" s="16"/>
      <c r="C40" s="1"/>
      <c r="D40" s="2"/>
      <c r="E40" s="2"/>
      <c r="F40" s="106">
        <f t="shared" si="1"/>
        <v>0</v>
      </c>
      <c r="G40" s="106" t="e">
        <f>#REF!</f>
        <v>#REF!</v>
      </c>
      <c r="H40" t="e">
        <f>IF(Table8[[#This Row],[Waiver]]="State SLS","8"&amp;Table8[[#This Row],[Approved Service Provided]],IF(Table8[[#This Row],[Waiver]]="OBRA","9"&amp;Table8[[#This Row],[Approved Service Provided]],Table8[[#This Row],[SIS]]&amp;Table8[[#This Row],[Approved Service Provided]]))</f>
        <v>#REF!</v>
      </c>
      <c r="I40">
        <f>IF(Table8[[#This Row],[Waiver]]="State SLS",8,IF(Table8[[#This Row],[Waiver]]="OBRA",9,IFERROR(VLOOKUP(Table8[[#This Row],[Combined]],'Optimax Rates'!$B$2:$G$148,4,FALSE),0)))</f>
        <v>0</v>
      </c>
      <c r="J40" t="e">
        <f>IF(Table8[[#This Row],[SISdependent]]=0,VLOOKUP("0"&amp;Table8[[#This Row],[Approved Service Provided]],'Optimax Rates'!$B$2:$H$168,6,FALSE),VLOOKUP(Table8[[#This Row],[Combined]],'Optimax Rates'!$B$1:$G$168,6,FALSE))</f>
        <v>#N/A</v>
      </c>
      <c r="K40" t="e">
        <f>VLOOKUP(Table8[[#This Row],[SISdependent]]&amp;Table8[[#This Row],[Approved Service Provided]],'Optimax Rates'!$B$2:$H$148,3,FALSE)</f>
        <v>#N/A</v>
      </c>
      <c r="L40" t="str">
        <f>TEXT(Table8[[#This Row],[Date of Service]],"m/dd/yyyy ")&amp;" "&amp;TEXT(Table8[[#This Row],[Time In HH:MM AM/PM]],"hh:mm")</f>
        <v>1/00/1900  00:00</v>
      </c>
      <c r="M40" t="str">
        <f>TEXT(Table8[[#This Row],[Date of Service]],"m/dd/yyyy ")&amp;" "&amp;TEXT(Table8[[#This Row],[Time Out HH:MM AM/PM]],"hh:mm")</f>
        <v>1/00/1900  00:00</v>
      </c>
      <c r="N40" t="b" cm="1">
        <f t="array" ref="N40">SUMPRODUCT((Table8[[#This Row],[Formula3]]&lt;$M$7:$M$70)*(Table8[[#This Row],[Formula4]]&gt;=$L$7:$L$70))&gt;1</f>
        <v>0</v>
      </c>
      <c r="O40" s="102">
        <f>Table8[[#This Row],[Time Out HH:MM AM/PM]]-Table8[[#This Row],[Time In HH:MM AM/PM]]</f>
        <v>0</v>
      </c>
      <c r="P40" s="103" t="str">
        <f>TEXT(Table8[[#This Row],[Formula 1]],"HH:MM")</f>
        <v>00:00</v>
      </c>
      <c r="Q40" s="103" t="str">
        <f>LEFT(Table8[[#This Row],[Formula 2]],SEARCH(":",Table8[[#This Row],[Formula 2]])-1)</f>
        <v>00</v>
      </c>
      <c r="R40" s="103" t="str">
        <f>RIGHT(Table8[[#This Row],[Formula 2]],SEARCH(":",Table8[[#This Row],[Formula 2]])-1)</f>
        <v>00</v>
      </c>
      <c r="S40" s="103">
        <f>Table8[[#This Row],[Hours]]*60+Table8[[#This Row],[Minutes]]</f>
        <v>0</v>
      </c>
      <c r="T40" s="104" t="str">
        <f>IF(ISBLANK(Table8[[#This Row],[Approved Service Provided]]),"",IF(OR(Table8[[#This Row],[Formula2]]="DAYS",Table8[[#This Row],[Formula2]]="TRIP"),1,ROUNDDOWN((Table8[[#This Row],[Total Minutes]]+7)/15,0)))</f>
        <v/>
      </c>
      <c r="U40" s="105" t="str">
        <f>IF(ISBLANK(Table8[[#This Row],[Approved Service Provided]]),"",Table8[[#This Row],[Rate1]])</f>
        <v/>
      </c>
      <c r="V40" s="105" t="str">
        <f>IF(Table8[[#This Row],[Rate]]="","",Table8[[#This Row],[Units]]*Table8[[#This Row],[Rate]])</f>
        <v/>
      </c>
      <c r="W40" s="77"/>
      <c r="X40" s="77"/>
      <c r="Y40" s="77"/>
      <c r="Z40" s="77"/>
    </row>
    <row r="41" spans="1:27" ht="13.5" hidden="1" thickBot="1" x14ac:dyDescent="0.25">
      <c r="A41" s="19"/>
      <c r="B41" s="17"/>
      <c r="C41" s="1"/>
      <c r="D41" s="2"/>
      <c r="E41" s="2"/>
      <c r="F41" s="106">
        <f t="shared" si="1"/>
        <v>0</v>
      </c>
      <c r="G41" s="106" t="e">
        <f>#REF!</f>
        <v>#REF!</v>
      </c>
      <c r="H41" t="e">
        <f>IF(Table8[[#This Row],[Waiver]]="State SLS","8"&amp;Table8[[#This Row],[Approved Service Provided]],IF(Table8[[#This Row],[Waiver]]="OBRA","9"&amp;Table8[[#This Row],[Approved Service Provided]],Table8[[#This Row],[SIS]]&amp;Table8[[#This Row],[Approved Service Provided]]))</f>
        <v>#REF!</v>
      </c>
      <c r="I41">
        <f>IF(Table8[[#This Row],[Waiver]]="State SLS",8,IF(Table8[[#This Row],[Waiver]]="OBRA",9,IFERROR(VLOOKUP(Table8[[#This Row],[Combined]],'Optimax Rates'!$B$2:$G$148,4,FALSE),0)))</f>
        <v>0</v>
      </c>
      <c r="J41" t="e">
        <f>IF(Table8[[#This Row],[SISdependent]]=0,VLOOKUP("0"&amp;Table8[[#This Row],[Approved Service Provided]],'Optimax Rates'!$B$2:$H$168,6,FALSE),VLOOKUP(Table8[[#This Row],[Combined]],'Optimax Rates'!$B$1:$G$168,6,FALSE))</f>
        <v>#N/A</v>
      </c>
      <c r="K41" t="e">
        <f>VLOOKUP(Table8[[#This Row],[SISdependent]]&amp;Table8[[#This Row],[Approved Service Provided]],'Optimax Rates'!$B$2:$H$148,3,FALSE)</f>
        <v>#N/A</v>
      </c>
      <c r="L41" t="str">
        <f>TEXT(Table8[[#This Row],[Date of Service]],"m/dd/yyyy ")&amp;" "&amp;TEXT(Table8[[#This Row],[Time In HH:MM AM/PM]],"hh:mm")</f>
        <v>1/00/1900  00:00</v>
      </c>
      <c r="M41" t="str">
        <f>TEXT(Table8[[#This Row],[Date of Service]],"m/dd/yyyy ")&amp;" "&amp;TEXT(Table8[[#This Row],[Time Out HH:MM AM/PM]],"hh:mm")</f>
        <v>1/00/1900  00:00</v>
      </c>
      <c r="N41" t="b" cm="1">
        <f t="array" ref="N41">SUMPRODUCT((Table8[[#This Row],[Formula3]]&lt;$M$7:$M$70)*(Table8[[#This Row],[Formula4]]&gt;=$L$7:$L$70))&gt;1</f>
        <v>0</v>
      </c>
      <c r="O41" s="102">
        <f>Table8[[#This Row],[Time Out HH:MM AM/PM]]-Table8[[#This Row],[Time In HH:MM AM/PM]]</f>
        <v>0</v>
      </c>
      <c r="P41" s="103" t="str">
        <f>TEXT(Table8[[#This Row],[Formula 1]],"HH:MM")</f>
        <v>00:00</v>
      </c>
      <c r="Q41" s="103" t="str">
        <f>LEFT(Table8[[#This Row],[Formula 2]],SEARCH(":",Table8[[#This Row],[Formula 2]])-1)</f>
        <v>00</v>
      </c>
      <c r="R41" s="103" t="str">
        <f>RIGHT(Table8[[#This Row],[Formula 2]],SEARCH(":",Table8[[#This Row],[Formula 2]])-1)</f>
        <v>00</v>
      </c>
      <c r="S41" s="103">
        <f>Table8[[#This Row],[Hours]]*60+Table8[[#This Row],[Minutes]]</f>
        <v>0</v>
      </c>
      <c r="T41" s="104" t="str">
        <f>IF(ISBLANK(Table8[[#This Row],[Approved Service Provided]]),"",IF(OR(Table8[[#This Row],[Formula2]]="DAYS",Table8[[#This Row],[Formula2]]="TRIP"),1,ROUNDDOWN((Table8[[#This Row],[Total Minutes]]+7)/15,0)))</f>
        <v/>
      </c>
      <c r="U41" s="105" t="str">
        <f>IF(ISBLANK(Table8[[#This Row],[Approved Service Provided]]),"",Table8[[#This Row],[Rate1]])</f>
        <v/>
      </c>
      <c r="V41" s="105" t="str">
        <f>IF(Table8[[#This Row],[Rate]]="","",Table8[[#This Row],[Units]]*Table8[[#This Row],[Rate]])</f>
        <v/>
      </c>
      <c r="W41" s="77"/>
      <c r="X41" s="77"/>
      <c r="Y41" s="77"/>
      <c r="Z41" s="77"/>
    </row>
    <row r="42" spans="1:27" ht="13.5" hidden="1" thickBot="1" x14ac:dyDescent="0.25">
      <c r="A42" s="19"/>
      <c r="B42" s="16"/>
      <c r="C42" s="1"/>
      <c r="D42" s="2"/>
      <c r="E42" s="2"/>
      <c r="F42" s="106">
        <f t="shared" si="1"/>
        <v>0</v>
      </c>
      <c r="G42" s="106" t="e">
        <f>#REF!</f>
        <v>#REF!</v>
      </c>
      <c r="H42" t="e">
        <f>IF(Table8[[#This Row],[Waiver]]="State SLS","8"&amp;Table8[[#This Row],[Approved Service Provided]],IF(Table8[[#This Row],[Waiver]]="OBRA","9"&amp;Table8[[#This Row],[Approved Service Provided]],Table8[[#This Row],[SIS]]&amp;Table8[[#This Row],[Approved Service Provided]]))</f>
        <v>#REF!</v>
      </c>
      <c r="I42">
        <f>IF(Table8[[#This Row],[Waiver]]="State SLS",8,IF(Table8[[#This Row],[Waiver]]="OBRA",9,IFERROR(VLOOKUP(Table8[[#This Row],[Combined]],'Optimax Rates'!$B$2:$G$148,4,FALSE),0)))</f>
        <v>0</v>
      </c>
      <c r="J42" t="e">
        <f>IF(Table8[[#This Row],[SISdependent]]=0,VLOOKUP("0"&amp;Table8[[#This Row],[Approved Service Provided]],'Optimax Rates'!$B$2:$H$168,6,FALSE),VLOOKUP(Table8[[#This Row],[Combined]],'Optimax Rates'!$B$1:$G$168,6,FALSE))</f>
        <v>#N/A</v>
      </c>
      <c r="K42" t="e">
        <f>VLOOKUP(Table8[[#This Row],[SISdependent]]&amp;Table8[[#This Row],[Approved Service Provided]],'Optimax Rates'!$B$2:$H$148,3,FALSE)</f>
        <v>#N/A</v>
      </c>
      <c r="L42" t="str">
        <f>TEXT(Table8[[#This Row],[Date of Service]],"m/dd/yyyy ")&amp;" "&amp;TEXT(Table8[[#This Row],[Time In HH:MM AM/PM]],"hh:mm")</f>
        <v>1/00/1900  00:00</v>
      </c>
      <c r="M42" t="str">
        <f>TEXT(Table8[[#This Row],[Date of Service]],"m/dd/yyyy ")&amp;" "&amp;TEXT(Table8[[#This Row],[Time Out HH:MM AM/PM]],"hh:mm")</f>
        <v>1/00/1900  00:00</v>
      </c>
      <c r="N42" t="b" cm="1">
        <f t="array" ref="N42">SUMPRODUCT((Table8[[#This Row],[Formula3]]&lt;$M$7:$M$70)*(Table8[[#This Row],[Formula4]]&gt;=$L$7:$L$70))&gt;1</f>
        <v>0</v>
      </c>
      <c r="O42" s="102">
        <f>Table8[[#This Row],[Time Out HH:MM AM/PM]]-Table8[[#This Row],[Time In HH:MM AM/PM]]</f>
        <v>0</v>
      </c>
      <c r="P42" s="103" t="str">
        <f>TEXT(Table8[[#This Row],[Formula 1]],"HH:MM")</f>
        <v>00:00</v>
      </c>
      <c r="Q42" s="103" t="str">
        <f>LEFT(Table8[[#This Row],[Formula 2]],SEARCH(":",Table8[[#This Row],[Formula 2]])-1)</f>
        <v>00</v>
      </c>
      <c r="R42" s="103" t="str">
        <f>RIGHT(Table8[[#This Row],[Formula 2]],SEARCH(":",Table8[[#This Row],[Formula 2]])-1)</f>
        <v>00</v>
      </c>
      <c r="S42" s="103">
        <f>Table8[[#This Row],[Hours]]*60+Table8[[#This Row],[Minutes]]</f>
        <v>0</v>
      </c>
      <c r="T42" s="104" t="str">
        <f>IF(ISBLANK(Table8[[#This Row],[Approved Service Provided]]),"",IF(OR(Table8[[#This Row],[Formula2]]="DAYS",Table8[[#This Row],[Formula2]]="TRIP"),1,ROUNDDOWN((Table8[[#This Row],[Total Minutes]]+7)/15,0)))</f>
        <v/>
      </c>
      <c r="U42" s="105" t="str">
        <f>IF(ISBLANK(Table8[[#This Row],[Approved Service Provided]]),"",Table8[[#This Row],[Rate1]])</f>
        <v/>
      </c>
      <c r="V42" s="105" t="str">
        <f>IF(Table8[[#This Row],[Rate]]="","",Table8[[#This Row],[Units]]*Table8[[#This Row],[Rate]])</f>
        <v/>
      </c>
      <c r="W42" s="77"/>
      <c r="X42" s="77"/>
      <c r="Y42" s="77"/>
      <c r="Z42" s="77"/>
    </row>
    <row r="43" spans="1:27" ht="13.5" hidden="1" thickBot="1" x14ac:dyDescent="0.25">
      <c r="A43" s="19"/>
      <c r="B43" s="16"/>
      <c r="C43" s="1"/>
      <c r="D43" s="2"/>
      <c r="E43" s="2"/>
      <c r="F43" s="106">
        <f t="shared" si="1"/>
        <v>0</v>
      </c>
      <c r="G43" s="106" t="e">
        <f>#REF!</f>
        <v>#REF!</v>
      </c>
      <c r="H43" t="e">
        <f>IF(Table8[[#This Row],[Waiver]]="State SLS","8"&amp;Table8[[#This Row],[Approved Service Provided]],IF(Table8[[#This Row],[Waiver]]="OBRA","9"&amp;Table8[[#This Row],[Approved Service Provided]],Table8[[#This Row],[SIS]]&amp;Table8[[#This Row],[Approved Service Provided]]))</f>
        <v>#REF!</v>
      </c>
      <c r="I43">
        <f>IF(Table8[[#This Row],[Waiver]]="State SLS",8,IF(Table8[[#This Row],[Waiver]]="OBRA",9,IFERROR(VLOOKUP(Table8[[#This Row],[Combined]],'Optimax Rates'!$B$2:$G$148,4,FALSE),0)))</f>
        <v>0</v>
      </c>
      <c r="J43" t="e">
        <f>IF(Table8[[#This Row],[SISdependent]]=0,VLOOKUP("0"&amp;Table8[[#This Row],[Approved Service Provided]],'Optimax Rates'!$B$2:$H$168,6,FALSE),VLOOKUP(Table8[[#This Row],[Combined]],'Optimax Rates'!$B$1:$G$168,6,FALSE))</f>
        <v>#N/A</v>
      </c>
      <c r="K43" t="e">
        <f>VLOOKUP(Table8[[#This Row],[SISdependent]]&amp;Table8[[#This Row],[Approved Service Provided]],'Optimax Rates'!$B$2:$H$148,3,FALSE)</f>
        <v>#N/A</v>
      </c>
      <c r="L43" t="str">
        <f>TEXT(Table8[[#This Row],[Date of Service]],"m/dd/yyyy ")&amp;" "&amp;TEXT(Table8[[#This Row],[Time In HH:MM AM/PM]],"hh:mm")</f>
        <v>1/00/1900  00:00</v>
      </c>
      <c r="M43" t="str">
        <f>TEXT(Table8[[#This Row],[Date of Service]],"m/dd/yyyy ")&amp;" "&amp;TEXT(Table8[[#This Row],[Time Out HH:MM AM/PM]],"hh:mm")</f>
        <v>1/00/1900  00:00</v>
      </c>
      <c r="N43" t="b" cm="1">
        <f t="array" ref="N43">SUMPRODUCT((Table8[[#This Row],[Formula3]]&lt;$M$7:$M$70)*(Table8[[#This Row],[Formula4]]&gt;=$L$7:$L$70))&gt;1</f>
        <v>0</v>
      </c>
      <c r="O43" s="102">
        <f>Table8[[#This Row],[Time Out HH:MM AM/PM]]-Table8[[#This Row],[Time In HH:MM AM/PM]]</f>
        <v>0</v>
      </c>
      <c r="P43" s="103" t="str">
        <f>TEXT(Table8[[#This Row],[Formula 1]],"HH:MM")</f>
        <v>00:00</v>
      </c>
      <c r="Q43" s="103" t="str">
        <f>LEFT(Table8[[#This Row],[Formula 2]],SEARCH(":",Table8[[#This Row],[Formula 2]])-1)</f>
        <v>00</v>
      </c>
      <c r="R43" s="103" t="str">
        <f>RIGHT(Table8[[#This Row],[Formula 2]],SEARCH(":",Table8[[#This Row],[Formula 2]])-1)</f>
        <v>00</v>
      </c>
      <c r="S43" s="103">
        <f>Table8[[#This Row],[Hours]]*60+Table8[[#This Row],[Minutes]]</f>
        <v>0</v>
      </c>
      <c r="T43" s="104" t="str">
        <f>IF(ISBLANK(Table8[[#This Row],[Approved Service Provided]]),"",IF(OR(Table8[[#This Row],[Formula2]]="DAYS",Table8[[#This Row],[Formula2]]="TRIP"),1,ROUNDDOWN((Table8[[#This Row],[Total Minutes]]+7)/15,0)))</f>
        <v/>
      </c>
      <c r="U43" s="105" t="str">
        <f>IF(ISBLANK(Table8[[#This Row],[Approved Service Provided]]),"",Table8[[#This Row],[Rate1]])</f>
        <v/>
      </c>
      <c r="V43" s="105" t="str">
        <f>IF(Table8[[#This Row],[Rate]]="","",Table8[[#This Row],[Units]]*Table8[[#This Row],[Rate]])</f>
        <v/>
      </c>
      <c r="W43" s="77"/>
      <c r="X43" s="77"/>
      <c r="Y43" s="77"/>
      <c r="Z43" s="77"/>
    </row>
    <row r="44" spans="1:27" ht="13.5" hidden="1" thickBot="1" x14ac:dyDescent="0.25">
      <c r="A44" s="19"/>
      <c r="B44" s="16"/>
      <c r="C44" s="1"/>
      <c r="D44" s="2"/>
      <c r="E44" s="2"/>
      <c r="F44" s="106">
        <f t="shared" si="1"/>
        <v>0</v>
      </c>
      <c r="G44" s="106" t="e">
        <f>#REF!</f>
        <v>#REF!</v>
      </c>
      <c r="H44" t="e">
        <f>IF(Table8[[#This Row],[Waiver]]="State SLS","8"&amp;Table8[[#This Row],[Approved Service Provided]],IF(Table8[[#This Row],[Waiver]]="OBRA","9"&amp;Table8[[#This Row],[Approved Service Provided]],Table8[[#This Row],[SIS]]&amp;Table8[[#This Row],[Approved Service Provided]]))</f>
        <v>#REF!</v>
      </c>
      <c r="I44">
        <f>IF(Table8[[#This Row],[Waiver]]="State SLS",8,IF(Table8[[#This Row],[Waiver]]="OBRA",9,IFERROR(VLOOKUP(Table8[[#This Row],[Combined]],'Optimax Rates'!$B$2:$G$148,4,FALSE),0)))</f>
        <v>0</v>
      </c>
      <c r="J44" t="e">
        <f>IF(Table8[[#This Row],[SISdependent]]=0,VLOOKUP("0"&amp;Table8[[#This Row],[Approved Service Provided]],'Optimax Rates'!$B$2:$H$168,6,FALSE),VLOOKUP(Table8[[#This Row],[Combined]],'Optimax Rates'!$B$1:$G$168,6,FALSE))</f>
        <v>#N/A</v>
      </c>
      <c r="K44" t="e">
        <f>VLOOKUP(Table8[[#This Row],[SISdependent]]&amp;Table8[[#This Row],[Approved Service Provided]],'Optimax Rates'!$B$2:$H$148,3,FALSE)</f>
        <v>#N/A</v>
      </c>
      <c r="L44" t="str">
        <f>TEXT(Table8[[#This Row],[Date of Service]],"m/dd/yyyy ")&amp;" "&amp;TEXT(Table8[[#This Row],[Time In HH:MM AM/PM]],"hh:mm")</f>
        <v>1/00/1900  00:00</v>
      </c>
      <c r="M44" t="str">
        <f>TEXT(Table8[[#This Row],[Date of Service]],"m/dd/yyyy ")&amp;" "&amp;TEXT(Table8[[#This Row],[Time Out HH:MM AM/PM]],"hh:mm")</f>
        <v>1/00/1900  00:00</v>
      </c>
      <c r="N44" t="b" cm="1">
        <f t="array" ref="N44">SUMPRODUCT((Table8[[#This Row],[Formula3]]&lt;$M$7:$M$70)*(Table8[[#This Row],[Formula4]]&gt;=$L$7:$L$70))&gt;1</f>
        <v>0</v>
      </c>
      <c r="O44" s="102">
        <f>Table8[[#This Row],[Time Out HH:MM AM/PM]]-Table8[[#This Row],[Time In HH:MM AM/PM]]</f>
        <v>0</v>
      </c>
      <c r="P44" s="103" t="str">
        <f>TEXT(Table8[[#This Row],[Formula 1]],"HH:MM")</f>
        <v>00:00</v>
      </c>
      <c r="Q44" s="103" t="str">
        <f>LEFT(Table8[[#This Row],[Formula 2]],SEARCH(":",Table8[[#This Row],[Formula 2]])-1)</f>
        <v>00</v>
      </c>
      <c r="R44" s="103" t="str">
        <f>RIGHT(Table8[[#This Row],[Formula 2]],SEARCH(":",Table8[[#This Row],[Formula 2]])-1)</f>
        <v>00</v>
      </c>
      <c r="S44" s="103">
        <f>Table8[[#This Row],[Hours]]*60+Table8[[#This Row],[Minutes]]</f>
        <v>0</v>
      </c>
      <c r="T44" s="104" t="str">
        <f>IF(ISBLANK(Table8[[#This Row],[Approved Service Provided]]),"",IF(OR(Table8[[#This Row],[Formula2]]="DAYS",Table8[[#This Row],[Formula2]]="TRIP"),1,ROUNDDOWN((Table8[[#This Row],[Total Minutes]]+7)/15,0)))</f>
        <v/>
      </c>
      <c r="U44" s="105" t="str">
        <f>IF(ISBLANK(Table8[[#This Row],[Approved Service Provided]]),"",Table8[[#This Row],[Rate1]])</f>
        <v/>
      </c>
      <c r="V44" s="105" t="str">
        <f>IF(Table8[[#This Row],[Rate]]="","",Table8[[#This Row],[Units]]*Table8[[#This Row],[Rate]])</f>
        <v/>
      </c>
      <c r="W44" s="77"/>
      <c r="X44" s="77"/>
      <c r="Y44" s="77"/>
      <c r="Z44" s="77"/>
    </row>
    <row r="45" spans="1:27" ht="13.5" hidden="1" thickBot="1" x14ac:dyDescent="0.25">
      <c r="A45" s="19"/>
      <c r="B45" s="16"/>
      <c r="C45" s="1"/>
      <c r="D45" s="2"/>
      <c r="E45" s="2"/>
      <c r="F45" s="106">
        <f t="shared" si="1"/>
        <v>0</v>
      </c>
      <c r="G45" s="106" t="e">
        <f>#REF!</f>
        <v>#REF!</v>
      </c>
      <c r="H45" t="e">
        <f>IF(Table8[[#This Row],[Waiver]]="State SLS","8"&amp;Table8[[#This Row],[Approved Service Provided]],IF(Table8[[#This Row],[Waiver]]="OBRA","9"&amp;Table8[[#This Row],[Approved Service Provided]],Table8[[#This Row],[SIS]]&amp;Table8[[#This Row],[Approved Service Provided]]))</f>
        <v>#REF!</v>
      </c>
      <c r="I45">
        <f>IF(Table8[[#This Row],[Waiver]]="State SLS",8,IF(Table8[[#This Row],[Waiver]]="OBRA",9,IFERROR(VLOOKUP(Table8[[#This Row],[Combined]],'Optimax Rates'!$B$2:$G$148,4,FALSE),0)))</f>
        <v>0</v>
      </c>
      <c r="J45" t="e">
        <f>IF(Table8[[#This Row],[SISdependent]]=0,VLOOKUP("0"&amp;Table8[[#This Row],[Approved Service Provided]],'Optimax Rates'!$B$2:$H$168,6,FALSE),VLOOKUP(Table8[[#This Row],[Combined]],'Optimax Rates'!$B$1:$G$168,6,FALSE))</f>
        <v>#N/A</v>
      </c>
      <c r="K45" t="e">
        <f>VLOOKUP(Table8[[#This Row],[SISdependent]]&amp;Table8[[#This Row],[Approved Service Provided]],'Optimax Rates'!$B$2:$H$148,3,FALSE)</f>
        <v>#N/A</v>
      </c>
      <c r="L45" t="str">
        <f>TEXT(Table8[[#This Row],[Date of Service]],"m/dd/yyyy ")&amp;" "&amp;TEXT(Table8[[#This Row],[Time In HH:MM AM/PM]],"hh:mm")</f>
        <v>1/00/1900  00:00</v>
      </c>
      <c r="M45" t="str">
        <f>TEXT(Table8[[#This Row],[Date of Service]],"m/dd/yyyy ")&amp;" "&amp;TEXT(Table8[[#This Row],[Time Out HH:MM AM/PM]],"hh:mm")</f>
        <v>1/00/1900  00:00</v>
      </c>
      <c r="N45" t="b" cm="1">
        <f t="array" ref="N45">SUMPRODUCT((Table8[[#This Row],[Formula3]]&lt;$M$7:$M$70)*(Table8[[#This Row],[Formula4]]&gt;=$L$7:$L$70))&gt;1</f>
        <v>0</v>
      </c>
      <c r="O45" s="102">
        <f>Table8[[#This Row],[Time Out HH:MM AM/PM]]-Table8[[#This Row],[Time In HH:MM AM/PM]]</f>
        <v>0</v>
      </c>
      <c r="P45" s="103" t="str">
        <f>TEXT(Table8[[#This Row],[Formula 1]],"HH:MM")</f>
        <v>00:00</v>
      </c>
      <c r="Q45" s="103" t="str">
        <f>LEFT(Table8[[#This Row],[Formula 2]],SEARCH(":",Table8[[#This Row],[Formula 2]])-1)</f>
        <v>00</v>
      </c>
      <c r="R45" s="103" t="str">
        <f>RIGHT(Table8[[#This Row],[Formula 2]],SEARCH(":",Table8[[#This Row],[Formula 2]])-1)</f>
        <v>00</v>
      </c>
      <c r="S45" s="103">
        <f>Table8[[#This Row],[Hours]]*60+Table8[[#This Row],[Minutes]]</f>
        <v>0</v>
      </c>
      <c r="T45" s="104" t="str">
        <f>IF(ISBLANK(Table8[[#This Row],[Approved Service Provided]]),"",IF(OR(Table8[[#This Row],[Formula2]]="DAYS",Table8[[#This Row],[Formula2]]="TRIP"),1,ROUNDDOWN((Table8[[#This Row],[Total Minutes]]+7)/15,0)))</f>
        <v/>
      </c>
      <c r="U45" s="105" t="str">
        <f>IF(ISBLANK(Table8[[#This Row],[Approved Service Provided]]),"",Table8[[#This Row],[Rate1]])</f>
        <v/>
      </c>
      <c r="V45" s="105" t="str">
        <f>IF(Table8[[#This Row],[Rate]]="","",Table8[[#This Row],[Units]]*Table8[[#This Row],[Rate]])</f>
        <v/>
      </c>
      <c r="W45" s="77"/>
      <c r="X45" s="77"/>
      <c r="Y45" s="77"/>
      <c r="Z45" s="77"/>
    </row>
    <row r="46" spans="1:27" ht="13.5" hidden="1" thickBot="1" x14ac:dyDescent="0.25">
      <c r="A46" s="19"/>
      <c r="B46" s="16"/>
      <c r="C46" s="1"/>
      <c r="D46" s="2"/>
      <c r="E46" s="2"/>
      <c r="F46" s="106">
        <f t="shared" si="1"/>
        <v>0</v>
      </c>
      <c r="G46" s="106" t="e">
        <f>#REF!</f>
        <v>#REF!</v>
      </c>
      <c r="H46" t="e">
        <f>IF(Table8[[#This Row],[Waiver]]="State SLS","8"&amp;Table8[[#This Row],[Approved Service Provided]],IF(Table8[[#This Row],[Waiver]]="OBRA","9"&amp;Table8[[#This Row],[Approved Service Provided]],Table8[[#This Row],[SIS]]&amp;Table8[[#This Row],[Approved Service Provided]]))</f>
        <v>#REF!</v>
      </c>
      <c r="I46">
        <f>IF(Table8[[#This Row],[Waiver]]="State SLS",8,IF(Table8[[#This Row],[Waiver]]="OBRA",9,IFERROR(VLOOKUP(Table8[[#This Row],[Combined]],'Optimax Rates'!$B$2:$G$148,4,FALSE),0)))</f>
        <v>0</v>
      </c>
      <c r="J46" t="e">
        <f>IF(Table8[[#This Row],[SISdependent]]=0,VLOOKUP("0"&amp;Table8[[#This Row],[Approved Service Provided]],'Optimax Rates'!$B$2:$H$168,6,FALSE),VLOOKUP(Table8[[#This Row],[Combined]],'Optimax Rates'!$B$1:$G$168,6,FALSE))</f>
        <v>#N/A</v>
      </c>
      <c r="K46" t="e">
        <f>VLOOKUP(Table8[[#This Row],[SISdependent]]&amp;Table8[[#This Row],[Approved Service Provided]],'Optimax Rates'!$B$2:$H$148,3,FALSE)</f>
        <v>#N/A</v>
      </c>
      <c r="L46" t="str">
        <f>TEXT(Table8[[#This Row],[Date of Service]],"m/dd/yyyy ")&amp;" "&amp;TEXT(Table8[[#This Row],[Time In HH:MM AM/PM]],"hh:mm")</f>
        <v>1/00/1900  00:00</v>
      </c>
      <c r="M46" t="str">
        <f>TEXT(Table8[[#This Row],[Date of Service]],"m/dd/yyyy ")&amp;" "&amp;TEXT(Table8[[#This Row],[Time Out HH:MM AM/PM]],"hh:mm")</f>
        <v>1/00/1900  00:00</v>
      </c>
      <c r="N46" t="b" cm="1">
        <f t="array" ref="N46">SUMPRODUCT((Table8[[#This Row],[Formula3]]&lt;$M$7:$M$70)*(Table8[[#This Row],[Formula4]]&gt;=$L$7:$L$70))&gt;1</f>
        <v>0</v>
      </c>
      <c r="O46" s="102">
        <f>Table8[[#This Row],[Time Out HH:MM AM/PM]]-Table8[[#This Row],[Time In HH:MM AM/PM]]</f>
        <v>0</v>
      </c>
      <c r="P46" s="103" t="str">
        <f>TEXT(Table8[[#This Row],[Formula 1]],"HH:MM")</f>
        <v>00:00</v>
      </c>
      <c r="Q46" s="103" t="str">
        <f>LEFT(Table8[[#This Row],[Formula 2]],SEARCH(":",Table8[[#This Row],[Formula 2]])-1)</f>
        <v>00</v>
      </c>
      <c r="R46" s="103" t="str">
        <f>RIGHT(Table8[[#This Row],[Formula 2]],SEARCH(":",Table8[[#This Row],[Formula 2]])-1)</f>
        <v>00</v>
      </c>
      <c r="S46" s="103">
        <f>Table8[[#This Row],[Hours]]*60+Table8[[#This Row],[Minutes]]</f>
        <v>0</v>
      </c>
      <c r="T46" s="104" t="str">
        <f>IF(ISBLANK(Table8[[#This Row],[Approved Service Provided]]),"",IF(OR(Table8[[#This Row],[Formula2]]="DAYS",Table8[[#This Row],[Formula2]]="TRIP"),1,ROUNDDOWN((Table8[[#This Row],[Total Minutes]]+7)/15,0)))</f>
        <v/>
      </c>
      <c r="U46" s="105" t="str">
        <f>IF(ISBLANK(Table8[[#This Row],[Approved Service Provided]]),"",Table8[[#This Row],[Rate1]])</f>
        <v/>
      </c>
      <c r="V46" s="105" t="str">
        <f>IF(Table8[[#This Row],[Rate]]="","",Table8[[#This Row],[Units]]*Table8[[#This Row],[Rate]])</f>
        <v/>
      </c>
      <c r="W46" s="77"/>
      <c r="X46" s="77"/>
      <c r="Y46" s="77"/>
      <c r="Z46" s="77"/>
    </row>
    <row r="47" spans="1:27" ht="13.5" hidden="1" thickBot="1" x14ac:dyDescent="0.25">
      <c r="A47" s="19"/>
      <c r="B47" s="16"/>
      <c r="C47" s="1"/>
      <c r="D47" s="2"/>
      <c r="E47" s="2"/>
      <c r="F47" s="106">
        <f t="shared" si="1"/>
        <v>0</v>
      </c>
      <c r="G47" s="106" t="e">
        <f>#REF!</f>
        <v>#REF!</v>
      </c>
      <c r="H47" t="e">
        <f>IF(Table8[[#This Row],[Waiver]]="State SLS","8"&amp;Table8[[#This Row],[Approved Service Provided]],IF(Table8[[#This Row],[Waiver]]="OBRA","9"&amp;Table8[[#This Row],[Approved Service Provided]],Table8[[#This Row],[SIS]]&amp;Table8[[#This Row],[Approved Service Provided]]))</f>
        <v>#REF!</v>
      </c>
      <c r="I47">
        <f>IF(Table8[[#This Row],[Waiver]]="State SLS",8,IF(Table8[[#This Row],[Waiver]]="OBRA",9,IFERROR(VLOOKUP(Table8[[#This Row],[Combined]],'Optimax Rates'!$B$2:$G$148,4,FALSE),0)))</f>
        <v>0</v>
      </c>
      <c r="J47" t="e">
        <f>IF(Table8[[#This Row],[SISdependent]]=0,VLOOKUP("0"&amp;Table8[[#This Row],[Approved Service Provided]],'Optimax Rates'!$B$2:$H$168,6,FALSE),VLOOKUP(Table8[[#This Row],[Combined]],'Optimax Rates'!$B$1:$G$168,6,FALSE))</f>
        <v>#N/A</v>
      </c>
      <c r="K47" t="e">
        <f>VLOOKUP(Table8[[#This Row],[SISdependent]]&amp;Table8[[#This Row],[Approved Service Provided]],'Optimax Rates'!$B$2:$H$148,3,FALSE)</f>
        <v>#N/A</v>
      </c>
      <c r="L47" t="str">
        <f>TEXT(Table8[[#This Row],[Date of Service]],"m/dd/yyyy ")&amp;" "&amp;TEXT(Table8[[#This Row],[Time In HH:MM AM/PM]],"hh:mm")</f>
        <v>1/00/1900  00:00</v>
      </c>
      <c r="M47" t="str">
        <f>TEXT(Table8[[#This Row],[Date of Service]],"m/dd/yyyy ")&amp;" "&amp;TEXT(Table8[[#This Row],[Time Out HH:MM AM/PM]],"hh:mm")</f>
        <v>1/00/1900  00:00</v>
      </c>
      <c r="N47" t="b" cm="1">
        <f t="array" ref="N47">SUMPRODUCT((Table8[[#This Row],[Formula3]]&lt;$M$7:$M$70)*(Table8[[#This Row],[Formula4]]&gt;=$L$7:$L$70))&gt;1</f>
        <v>0</v>
      </c>
      <c r="O47" s="102">
        <f>Table8[[#This Row],[Time Out HH:MM AM/PM]]-Table8[[#This Row],[Time In HH:MM AM/PM]]</f>
        <v>0</v>
      </c>
      <c r="P47" s="103" t="str">
        <f>TEXT(Table8[[#This Row],[Formula 1]],"HH:MM")</f>
        <v>00:00</v>
      </c>
      <c r="Q47" s="103" t="str">
        <f>LEFT(Table8[[#This Row],[Formula 2]],SEARCH(":",Table8[[#This Row],[Formula 2]])-1)</f>
        <v>00</v>
      </c>
      <c r="R47" s="103" t="str">
        <f>RIGHT(Table8[[#This Row],[Formula 2]],SEARCH(":",Table8[[#This Row],[Formula 2]])-1)</f>
        <v>00</v>
      </c>
      <c r="S47" s="103">
        <f>Table8[[#This Row],[Hours]]*60+Table8[[#This Row],[Minutes]]</f>
        <v>0</v>
      </c>
      <c r="T47" s="104" t="str">
        <f>IF(ISBLANK(Table8[[#This Row],[Approved Service Provided]]),"",IF(OR(Table8[[#This Row],[Formula2]]="DAYS",Table8[[#This Row],[Formula2]]="TRIP"),1,ROUNDDOWN((Table8[[#This Row],[Total Minutes]]+7)/15,0)))</f>
        <v/>
      </c>
      <c r="U47" s="105" t="str">
        <f>IF(ISBLANK(Table8[[#This Row],[Approved Service Provided]]),"",Table8[[#This Row],[Rate1]])</f>
        <v/>
      </c>
      <c r="V47" s="105" t="str">
        <f>IF(Table8[[#This Row],[Rate]]="","",Table8[[#This Row],[Units]]*Table8[[#This Row],[Rate]])</f>
        <v/>
      </c>
      <c r="W47" s="77"/>
      <c r="X47" s="77"/>
      <c r="Y47" s="77"/>
      <c r="Z47" s="77"/>
    </row>
    <row r="48" spans="1:27" ht="13.5" hidden="1" thickBot="1" x14ac:dyDescent="0.25">
      <c r="A48" s="19"/>
      <c r="B48" s="16"/>
      <c r="C48" s="1"/>
      <c r="D48" s="2"/>
      <c r="E48" s="2"/>
      <c r="F48" s="106">
        <f t="shared" si="1"/>
        <v>0</v>
      </c>
      <c r="G48" s="106" t="e">
        <f>#REF!</f>
        <v>#REF!</v>
      </c>
      <c r="H48" t="e">
        <f>IF(Table8[[#This Row],[Waiver]]="State SLS","8"&amp;Table8[[#This Row],[Approved Service Provided]],IF(Table8[[#This Row],[Waiver]]="OBRA","9"&amp;Table8[[#This Row],[Approved Service Provided]],Table8[[#This Row],[SIS]]&amp;Table8[[#This Row],[Approved Service Provided]]))</f>
        <v>#REF!</v>
      </c>
      <c r="I48">
        <f>IF(Table8[[#This Row],[Waiver]]="State SLS",8,IF(Table8[[#This Row],[Waiver]]="OBRA",9,IFERROR(VLOOKUP(Table8[[#This Row],[Combined]],'Optimax Rates'!$B$2:$G$148,4,FALSE),0)))</f>
        <v>0</v>
      </c>
      <c r="J48" t="e">
        <f>IF(Table8[[#This Row],[SISdependent]]=0,VLOOKUP("0"&amp;Table8[[#This Row],[Approved Service Provided]],'Optimax Rates'!$B$2:$H$168,6,FALSE),VLOOKUP(Table8[[#This Row],[Combined]],'Optimax Rates'!$B$1:$G$168,6,FALSE))</f>
        <v>#N/A</v>
      </c>
      <c r="K48" t="e">
        <f>VLOOKUP(Table8[[#This Row],[SISdependent]]&amp;Table8[[#This Row],[Approved Service Provided]],'Optimax Rates'!$B$2:$H$148,3,FALSE)</f>
        <v>#N/A</v>
      </c>
      <c r="L48" t="str">
        <f>TEXT(Table8[[#This Row],[Date of Service]],"m/dd/yyyy ")&amp;" "&amp;TEXT(Table8[[#This Row],[Time In HH:MM AM/PM]],"hh:mm")</f>
        <v>1/00/1900  00:00</v>
      </c>
      <c r="M48" t="str">
        <f>TEXT(Table8[[#This Row],[Date of Service]],"m/dd/yyyy ")&amp;" "&amp;TEXT(Table8[[#This Row],[Time Out HH:MM AM/PM]],"hh:mm")</f>
        <v>1/00/1900  00:00</v>
      </c>
      <c r="N48" t="b" cm="1">
        <f t="array" ref="N48">SUMPRODUCT((Table8[[#This Row],[Formula3]]&lt;$M$7:$M$70)*(Table8[[#This Row],[Formula4]]&gt;=$L$7:$L$70))&gt;1</f>
        <v>0</v>
      </c>
      <c r="O48" s="102">
        <f>Table8[[#This Row],[Time Out HH:MM AM/PM]]-Table8[[#This Row],[Time In HH:MM AM/PM]]</f>
        <v>0</v>
      </c>
      <c r="P48" s="103" t="str">
        <f>TEXT(Table8[[#This Row],[Formula 1]],"HH:MM")</f>
        <v>00:00</v>
      </c>
      <c r="Q48" s="103" t="str">
        <f>LEFT(Table8[[#This Row],[Formula 2]],SEARCH(":",Table8[[#This Row],[Formula 2]])-1)</f>
        <v>00</v>
      </c>
      <c r="R48" s="103" t="str">
        <f>RIGHT(Table8[[#This Row],[Formula 2]],SEARCH(":",Table8[[#This Row],[Formula 2]])-1)</f>
        <v>00</v>
      </c>
      <c r="S48" s="103">
        <f>Table8[[#This Row],[Hours]]*60+Table8[[#This Row],[Minutes]]</f>
        <v>0</v>
      </c>
      <c r="T48" s="104" t="str">
        <f>IF(ISBLANK(Table8[[#This Row],[Approved Service Provided]]),"",IF(OR(Table8[[#This Row],[Formula2]]="DAYS",Table8[[#This Row],[Formula2]]="TRIP"),1,ROUNDDOWN((Table8[[#This Row],[Total Minutes]]+7)/15,0)))</f>
        <v/>
      </c>
      <c r="U48" s="105" t="str">
        <f>IF(ISBLANK(Table8[[#This Row],[Approved Service Provided]]),"",Table8[[#This Row],[Rate1]])</f>
        <v/>
      </c>
      <c r="V48" s="105" t="str">
        <f>IF(Table8[[#This Row],[Rate]]="","",Table8[[#This Row],[Units]]*Table8[[#This Row],[Rate]])</f>
        <v/>
      </c>
      <c r="W48" s="77"/>
      <c r="X48" s="77"/>
      <c r="Y48" s="77"/>
      <c r="Z48" s="77"/>
    </row>
    <row r="49" spans="1:26" ht="13.5" hidden="1" thickBot="1" x14ac:dyDescent="0.25">
      <c r="A49" s="19"/>
      <c r="B49" s="16"/>
      <c r="C49" s="1"/>
      <c r="D49" s="2"/>
      <c r="E49" s="2"/>
      <c r="F49" s="106">
        <f t="shared" si="1"/>
        <v>0</v>
      </c>
      <c r="G49" s="106" t="e">
        <f>#REF!</f>
        <v>#REF!</v>
      </c>
      <c r="H49" t="e">
        <f>IF(Table8[[#This Row],[Waiver]]="State SLS","8"&amp;Table8[[#This Row],[Approved Service Provided]],IF(Table8[[#This Row],[Waiver]]="OBRA","9"&amp;Table8[[#This Row],[Approved Service Provided]],Table8[[#This Row],[SIS]]&amp;Table8[[#This Row],[Approved Service Provided]]))</f>
        <v>#REF!</v>
      </c>
      <c r="I49">
        <f>IF(Table8[[#This Row],[Waiver]]="State SLS",8,IF(Table8[[#This Row],[Waiver]]="OBRA",9,IFERROR(VLOOKUP(Table8[[#This Row],[Combined]],'Optimax Rates'!$B$2:$G$148,4,FALSE),0)))</f>
        <v>0</v>
      </c>
      <c r="J49" t="e">
        <f>IF(Table8[[#This Row],[SISdependent]]=0,VLOOKUP("0"&amp;Table8[[#This Row],[Approved Service Provided]],'Optimax Rates'!$B$2:$H$168,6,FALSE),VLOOKUP(Table8[[#This Row],[Combined]],'Optimax Rates'!$B$1:$G$168,6,FALSE))</f>
        <v>#N/A</v>
      </c>
      <c r="K49" t="e">
        <f>VLOOKUP(Table8[[#This Row],[SISdependent]]&amp;Table8[[#This Row],[Approved Service Provided]],'Optimax Rates'!$B$2:$H$148,3,FALSE)</f>
        <v>#N/A</v>
      </c>
      <c r="L49" t="str">
        <f>TEXT(Table8[[#This Row],[Date of Service]],"m/dd/yyyy ")&amp;" "&amp;TEXT(Table8[[#This Row],[Time In HH:MM AM/PM]],"hh:mm")</f>
        <v>1/00/1900  00:00</v>
      </c>
      <c r="M49" t="str">
        <f>TEXT(Table8[[#This Row],[Date of Service]],"m/dd/yyyy ")&amp;" "&amp;TEXT(Table8[[#This Row],[Time Out HH:MM AM/PM]],"hh:mm")</f>
        <v>1/00/1900  00:00</v>
      </c>
      <c r="N49" t="b" cm="1">
        <f t="array" ref="N49">SUMPRODUCT((Table8[[#This Row],[Formula3]]&lt;$M$7:$M$70)*(Table8[[#This Row],[Formula4]]&gt;=$L$7:$L$70))&gt;1</f>
        <v>0</v>
      </c>
      <c r="O49" s="102">
        <f>Table8[[#This Row],[Time Out HH:MM AM/PM]]-Table8[[#This Row],[Time In HH:MM AM/PM]]</f>
        <v>0</v>
      </c>
      <c r="P49" s="103" t="str">
        <f>TEXT(Table8[[#This Row],[Formula 1]],"HH:MM")</f>
        <v>00:00</v>
      </c>
      <c r="Q49" s="103" t="str">
        <f>LEFT(Table8[[#This Row],[Formula 2]],SEARCH(":",Table8[[#This Row],[Formula 2]])-1)</f>
        <v>00</v>
      </c>
      <c r="R49" s="103" t="str">
        <f>RIGHT(Table8[[#This Row],[Formula 2]],SEARCH(":",Table8[[#This Row],[Formula 2]])-1)</f>
        <v>00</v>
      </c>
      <c r="S49" s="103">
        <f>Table8[[#This Row],[Hours]]*60+Table8[[#This Row],[Minutes]]</f>
        <v>0</v>
      </c>
      <c r="T49" s="104" t="str">
        <f>IF(ISBLANK(Table8[[#This Row],[Approved Service Provided]]),"",IF(OR(Table8[[#This Row],[Formula2]]="DAYS",Table8[[#This Row],[Formula2]]="TRIP"),1,ROUNDDOWN((Table8[[#This Row],[Total Minutes]]+7)/15,0)))</f>
        <v/>
      </c>
      <c r="U49" s="105" t="str">
        <f>IF(ISBLANK(Table8[[#This Row],[Approved Service Provided]]),"",Table8[[#This Row],[Rate1]])</f>
        <v/>
      </c>
      <c r="V49" s="105" t="str">
        <f>IF(Table8[[#This Row],[Rate]]="","",Table8[[#This Row],[Units]]*Table8[[#This Row],[Rate]])</f>
        <v/>
      </c>
      <c r="W49" s="77"/>
      <c r="X49" s="77"/>
      <c r="Y49" s="77"/>
      <c r="Z49" s="77"/>
    </row>
    <row r="50" spans="1:26" ht="13.5" hidden="1" thickBot="1" x14ac:dyDescent="0.25">
      <c r="A50" s="19"/>
      <c r="B50" s="16"/>
      <c r="C50" s="1"/>
      <c r="D50" s="2"/>
      <c r="E50" s="2"/>
      <c r="F50" s="106">
        <f t="shared" si="1"/>
        <v>0</v>
      </c>
      <c r="G50" s="106" t="e">
        <f>#REF!</f>
        <v>#REF!</v>
      </c>
      <c r="H50" t="e">
        <f>IF(Table8[[#This Row],[Waiver]]="State SLS","8"&amp;Table8[[#This Row],[Approved Service Provided]],IF(Table8[[#This Row],[Waiver]]="OBRA","9"&amp;Table8[[#This Row],[Approved Service Provided]],Table8[[#This Row],[SIS]]&amp;Table8[[#This Row],[Approved Service Provided]]))</f>
        <v>#REF!</v>
      </c>
      <c r="I50">
        <f>IF(Table8[[#This Row],[Waiver]]="State SLS",8,IF(Table8[[#This Row],[Waiver]]="OBRA",9,IFERROR(VLOOKUP(Table8[[#This Row],[Combined]],'Optimax Rates'!$B$2:$G$148,4,FALSE),0)))</f>
        <v>0</v>
      </c>
      <c r="J50" t="e">
        <f>IF(Table8[[#This Row],[SISdependent]]=0,VLOOKUP("0"&amp;Table8[[#This Row],[Approved Service Provided]],'Optimax Rates'!$B$2:$H$168,6,FALSE),VLOOKUP(Table8[[#This Row],[Combined]],'Optimax Rates'!$B$1:$G$168,6,FALSE))</f>
        <v>#N/A</v>
      </c>
      <c r="K50" t="e">
        <f>VLOOKUP(Table8[[#This Row],[SISdependent]]&amp;Table8[[#This Row],[Approved Service Provided]],'Optimax Rates'!$B$2:$H$148,3,FALSE)</f>
        <v>#N/A</v>
      </c>
      <c r="L50" t="str">
        <f>TEXT(Table8[[#This Row],[Date of Service]],"m/dd/yyyy ")&amp;" "&amp;TEXT(Table8[[#This Row],[Time In HH:MM AM/PM]],"hh:mm")</f>
        <v>1/00/1900  00:00</v>
      </c>
      <c r="M50" t="str">
        <f>TEXT(Table8[[#This Row],[Date of Service]],"m/dd/yyyy ")&amp;" "&amp;TEXT(Table8[[#This Row],[Time Out HH:MM AM/PM]],"hh:mm")</f>
        <v>1/00/1900  00:00</v>
      </c>
      <c r="N50" t="b" cm="1">
        <f t="array" ref="N50">SUMPRODUCT((Table8[[#This Row],[Formula3]]&lt;$M$7:$M$70)*(Table8[[#This Row],[Formula4]]&gt;=$L$7:$L$70))&gt;1</f>
        <v>0</v>
      </c>
      <c r="O50" s="102">
        <f>Table8[[#This Row],[Time Out HH:MM AM/PM]]-Table8[[#This Row],[Time In HH:MM AM/PM]]</f>
        <v>0</v>
      </c>
      <c r="P50" s="103" t="str">
        <f>TEXT(Table8[[#This Row],[Formula 1]],"HH:MM")</f>
        <v>00:00</v>
      </c>
      <c r="Q50" s="103" t="str">
        <f>LEFT(Table8[[#This Row],[Formula 2]],SEARCH(":",Table8[[#This Row],[Formula 2]])-1)</f>
        <v>00</v>
      </c>
      <c r="R50" s="103" t="str">
        <f>RIGHT(Table8[[#This Row],[Formula 2]],SEARCH(":",Table8[[#This Row],[Formula 2]])-1)</f>
        <v>00</v>
      </c>
      <c r="S50" s="103">
        <f>Table8[[#This Row],[Hours]]*60+Table8[[#This Row],[Minutes]]</f>
        <v>0</v>
      </c>
      <c r="T50" s="104" t="str">
        <f>IF(ISBLANK(Table8[[#This Row],[Approved Service Provided]]),"",IF(OR(Table8[[#This Row],[Formula2]]="DAYS",Table8[[#This Row],[Formula2]]="TRIP"),1,ROUNDDOWN((Table8[[#This Row],[Total Minutes]]+7)/15,0)))</f>
        <v/>
      </c>
      <c r="U50" s="105" t="str">
        <f>IF(ISBLANK(Table8[[#This Row],[Approved Service Provided]]),"",Table8[[#This Row],[Rate1]])</f>
        <v/>
      </c>
      <c r="V50" s="105" t="str">
        <f>IF(Table8[[#This Row],[Rate]]="","",Table8[[#This Row],[Units]]*Table8[[#This Row],[Rate]])</f>
        <v/>
      </c>
      <c r="W50" s="77"/>
      <c r="X50" s="77"/>
      <c r="Y50" s="77"/>
      <c r="Z50" s="77"/>
    </row>
    <row r="51" spans="1:26" ht="13.5" hidden="1" thickBot="1" x14ac:dyDescent="0.25">
      <c r="A51" s="19"/>
      <c r="B51" s="16"/>
      <c r="C51" s="1"/>
      <c r="D51" s="2"/>
      <c r="E51" s="2"/>
      <c r="F51" s="106">
        <f t="shared" si="1"/>
        <v>0</v>
      </c>
      <c r="G51" s="106" t="e">
        <f>#REF!</f>
        <v>#REF!</v>
      </c>
      <c r="H51" t="e">
        <f>IF(Table8[[#This Row],[Waiver]]="State SLS","8"&amp;Table8[[#This Row],[Approved Service Provided]],IF(Table8[[#This Row],[Waiver]]="OBRA","9"&amp;Table8[[#This Row],[Approved Service Provided]],Table8[[#This Row],[SIS]]&amp;Table8[[#This Row],[Approved Service Provided]]))</f>
        <v>#REF!</v>
      </c>
      <c r="I51">
        <f>IF(Table8[[#This Row],[Waiver]]="State SLS",8,IF(Table8[[#This Row],[Waiver]]="OBRA",9,IFERROR(VLOOKUP(Table8[[#This Row],[Combined]],'Optimax Rates'!$B$2:$G$148,4,FALSE),0)))</f>
        <v>0</v>
      </c>
      <c r="J51" t="e">
        <f>IF(Table8[[#This Row],[SISdependent]]=0,VLOOKUP("0"&amp;Table8[[#This Row],[Approved Service Provided]],'Optimax Rates'!$B$2:$H$168,6,FALSE),VLOOKUP(Table8[[#This Row],[Combined]],'Optimax Rates'!$B$1:$G$168,6,FALSE))</f>
        <v>#N/A</v>
      </c>
      <c r="K51" t="e">
        <f>VLOOKUP(Table8[[#This Row],[SISdependent]]&amp;Table8[[#This Row],[Approved Service Provided]],'Optimax Rates'!$B$2:$H$148,3,FALSE)</f>
        <v>#N/A</v>
      </c>
      <c r="L51" t="str">
        <f>TEXT(Table8[[#This Row],[Date of Service]],"m/dd/yyyy ")&amp;" "&amp;TEXT(Table8[[#This Row],[Time In HH:MM AM/PM]],"hh:mm")</f>
        <v>1/00/1900  00:00</v>
      </c>
      <c r="M51" t="str">
        <f>TEXT(Table8[[#This Row],[Date of Service]],"m/dd/yyyy ")&amp;" "&amp;TEXT(Table8[[#This Row],[Time Out HH:MM AM/PM]],"hh:mm")</f>
        <v>1/00/1900  00:00</v>
      </c>
      <c r="N51" t="b" cm="1">
        <f t="array" ref="N51">SUMPRODUCT((Table8[[#This Row],[Formula3]]&lt;$M$7:$M$70)*(Table8[[#This Row],[Formula4]]&gt;=$L$7:$L$70))&gt;1</f>
        <v>0</v>
      </c>
      <c r="O51" s="102">
        <f>Table8[[#This Row],[Time Out HH:MM AM/PM]]-Table8[[#This Row],[Time In HH:MM AM/PM]]</f>
        <v>0</v>
      </c>
      <c r="P51" s="103" t="str">
        <f>TEXT(Table8[[#This Row],[Formula 1]],"HH:MM")</f>
        <v>00:00</v>
      </c>
      <c r="Q51" s="103" t="str">
        <f>LEFT(Table8[[#This Row],[Formula 2]],SEARCH(":",Table8[[#This Row],[Formula 2]])-1)</f>
        <v>00</v>
      </c>
      <c r="R51" s="103" t="str">
        <f>RIGHT(Table8[[#This Row],[Formula 2]],SEARCH(":",Table8[[#This Row],[Formula 2]])-1)</f>
        <v>00</v>
      </c>
      <c r="S51" s="103">
        <f>Table8[[#This Row],[Hours]]*60+Table8[[#This Row],[Minutes]]</f>
        <v>0</v>
      </c>
      <c r="T51" s="104" t="str">
        <f>IF(ISBLANK(Table8[[#This Row],[Approved Service Provided]]),"",IF(OR(Table8[[#This Row],[Formula2]]="DAYS",Table8[[#This Row],[Formula2]]="TRIP"),1,ROUNDDOWN((Table8[[#This Row],[Total Minutes]]+7)/15,0)))</f>
        <v/>
      </c>
      <c r="U51" s="105" t="str">
        <f>IF(ISBLANK(Table8[[#This Row],[Approved Service Provided]]),"",Table8[[#This Row],[Rate1]])</f>
        <v/>
      </c>
      <c r="V51" s="105" t="str">
        <f>IF(Table8[[#This Row],[Rate]]="","",Table8[[#This Row],[Units]]*Table8[[#This Row],[Rate]])</f>
        <v/>
      </c>
      <c r="W51" s="77"/>
      <c r="X51" s="77"/>
      <c r="Y51" s="77"/>
      <c r="Z51" s="77"/>
    </row>
    <row r="52" spans="1:26" ht="13.5" hidden="1" thickBot="1" x14ac:dyDescent="0.25">
      <c r="A52" s="19"/>
      <c r="B52" s="16"/>
      <c r="C52" s="1"/>
      <c r="D52" s="2"/>
      <c r="E52" s="2"/>
      <c r="F52" s="106">
        <f t="shared" si="1"/>
        <v>0</v>
      </c>
      <c r="G52" s="106" t="e">
        <f>#REF!</f>
        <v>#REF!</v>
      </c>
      <c r="H52" t="e">
        <f>IF(Table8[[#This Row],[Waiver]]="State SLS","8"&amp;Table8[[#This Row],[Approved Service Provided]],IF(Table8[[#This Row],[Waiver]]="OBRA","9"&amp;Table8[[#This Row],[Approved Service Provided]],Table8[[#This Row],[SIS]]&amp;Table8[[#This Row],[Approved Service Provided]]))</f>
        <v>#REF!</v>
      </c>
      <c r="I52">
        <f>IF(Table8[[#This Row],[Waiver]]="State SLS",8,IF(Table8[[#This Row],[Waiver]]="OBRA",9,IFERROR(VLOOKUP(Table8[[#This Row],[Combined]],'Optimax Rates'!$B$2:$G$148,4,FALSE),0)))</f>
        <v>0</v>
      </c>
      <c r="J52" t="e">
        <f>IF(Table8[[#This Row],[SISdependent]]=0,VLOOKUP("0"&amp;Table8[[#This Row],[Approved Service Provided]],'Optimax Rates'!$B$2:$H$168,6,FALSE),VLOOKUP(Table8[[#This Row],[Combined]],'Optimax Rates'!$B$1:$G$168,6,FALSE))</f>
        <v>#N/A</v>
      </c>
      <c r="K52" t="e">
        <f>VLOOKUP(Table8[[#This Row],[SISdependent]]&amp;Table8[[#This Row],[Approved Service Provided]],'Optimax Rates'!$B$2:$H$148,3,FALSE)</f>
        <v>#N/A</v>
      </c>
      <c r="L52" t="str">
        <f>TEXT(Table8[[#This Row],[Date of Service]],"m/dd/yyyy ")&amp;" "&amp;TEXT(Table8[[#This Row],[Time In HH:MM AM/PM]],"hh:mm")</f>
        <v>1/00/1900  00:00</v>
      </c>
      <c r="M52" t="str">
        <f>TEXT(Table8[[#This Row],[Date of Service]],"m/dd/yyyy ")&amp;" "&amp;TEXT(Table8[[#This Row],[Time Out HH:MM AM/PM]],"hh:mm")</f>
        <v>1/00/1900  00:00</v>
      </c>
      <c r="N52" t="b" cm="1">
        <f t="array" ref="N52">SUMPRODUCT((Table8[[#This Row],[Formula3]]&lt;$M$7:$M$70)*(Table8[[#This Row],[Formula4]]&gt;=$L$7:$L$70))&gt;1</f>
        <v>0</v>
      </c>
      <c r="O52" s="102">
        <f>Table8[[#This Row],[Time Out HH:MM AM/PM]]-Table8[[#This Row],[Time In HH:MM AM/PM]]</f>
        <v>0</v>
      </c>
      <c r="P52" s="103" t="str">
        <f>TEXT(Table8[[#This Row],[Formula 1]],"HH:MM")</f>
        <v>00:00</v>
      </c>
      <c r="Q52" s="103" t="str">
        <f>LEFT(Table8[[#This Row],[Formula 2]],SEARCH(":",Table8[[#This Row],[Formula 2]])-1)</f>
        <v>00</v>
      </c>
      <c r="R52" s="103" t="str">
        <f>RIGHT(Table8[[#This Row],[Formula 2]],SEARCH(":",Table8[[#This Row],[Formula 2]])-1)</f>
        <v>00</v>
      </c>
      <c r="S52" s="103">
        <f>Table8[[#This Row],[Hours]]*60+Table8[[#This Row],[Minutes]]</f>
        <v>0</v>
      </c>
      <c r="T52" s="104" t="str">
        <f>IF(ISBLANK(Table8[[#This Row],[Approved Service Provided]]),"",IF(OR(Table8[[#This Row],[Formula2]]="DAYS",Table8[[#This Row],[Formula2]]="TRIP"),1,ROUNDDOWN((Table8[[#This Row],[Total Minutes]]+7)/15,0)))</f>
        <v/>
      </c>
      <c r="U52" s="105" t="str">
        <f>IF(ISBLANK(Table8[[#This Row],[Approved Service Provided]]),"",Table8[[#This Row],[Rate1]])</f>
        <v/>
      </c>
      <c r="V52" s="105" t="str">
        <f>IF(Table8[[#This Row],[Rate]]="","",Table8[[#This Row],[Units]]*Table8[[#This Row],[Rate]])</f>
        <v/>
      </c>
      <c r="W52" s="77"/>
      <c r="X52" s="77"/>
      <c r="Y52" s="77"/>
      <c r="Z52" s="77"/>
    </row>
    <row r="53" spans="1:26" ht="13.5" hidden="1" thickBot="1" x14ac:dyDescent="0.25">
      <c r="A53" s="59"/>
      <c r="B53" s="63"/>
      <c r="C53" s="64"/>
      <c r="D53" s="65"/>
      <c r="E53" s="65"/>
      <c r="F53" s="106">
        <f t="shared" si="1"/>
        <v>0</v>
      </c>
      <c r="G53" s="106" t="e">
        <f>#REF!</f>
        <v>#REF!</v>
      </c>
      <c r="H53" t="e">
        <f>IF(Table8[[#This Row],[Waiver]]="State SLS","8"&amp;Table8[[#This Row],[Approved Service Provided]],IF(Table8[[#This Row],[Waiver]]="OBRA","9"&amp;Table8[[#This Row],[Approved Service Provided]],Table8[[#This Row],[SIS]]&amp;Table8[[#This Row],[Approved Service Provided]]))</f>
        <v>#REF!</v>
      </c>
      <c r="I53">
        <f>IF(Table8[[#This Row],[Waiver]]="State SLS",8,IF(Table8[[#This Row],[Waiver]]="OBRA",9,IFERROR(VLOOKUP(Table8[[#This Row],[Combined]],'Optimax Rates'!$B$2:$G$148,4,FALSE),0)))</f>
        <v>0</v>
      </c>
      <c r="J53" t="e">
        <f>IF(Table8[[#This Row],[SISdependent]]=0,VLOOKUP("0"&amp;Table8[[#This Row],[Approved Service Provided]],'Optimax Rates'!$B$2:$H$168,6,FALSE),VLOOKUP(Table8[[#This Row],[Combined]],'Optimax Rates'!$B$1:$G$168,6,FALSE))</f>
        <v>#N/A</v>
      </c>
      <c r="K53" t="e">
        <f>VLOOKUP(Table8[[#This Row],[SISdependent]]&amp;Table8[[#This Row],[Approved Service Provided]],'Optimax Rates'!$B$2:$H$148,3,FALSE)</f>
        <v>#N/A</v>
      </c>
      <c r="L53" t="str">
        <f>TEXT(Table8[[#This Row],[Date of Service]],"m/dd/yyyy ")&amp;" "&amp;TEXT(Table8[[#This Row],[Time In HH:MM AM/PM]],"hh:mm")</f>
        <v>1/00/1900  00:00</v>
      </c>
      <c r="M53" t="str">
        <f>TEXT(Table8[[#This Row],[Date of Service]],"m/dd/yyyy ")&amp;" "&amp;TEXT(Table8[[#This Row],[Time Out HH:MM AM/PM]],"hh:mm")</f>
        <v>1/00/1900  00:00</v>
      </c>
      <c r="N53" t="b" cm="1">
        <f t="array" ref="N53">SUMPRODUCT((Table8[[#This Row],[Formula3]]&lt;$M$7:$M$70)*(Table8[[#This Row],[Formula4]]&gt;=$L$7:$L$70))&gt;1</f>
        <v>0</v>
      </c>
      <c r="O53" s="102">
        <f>Table8[[#This Row],[Time Out HH:MM AM/PM]]-Table8[[#This Row],[Time In HH:MM AM/PM]]</f>
        <v>0</v>
      </c>
      <c r="P53" s="103" t="str">
        <f>TEXT(Table8[[#This Row],[Formula 1]],"HH:MM")</f>
        <v>00:00</v>
      </c>
      <c r="Q53" s="103" t="str">
        <f>LEFT(Table8[[#This Row],[Formula 2]],SEARCH(":",Table8[[#This Row],[Formula 2]])-1)</f>
        <v>00</v>
      </c>
      <c r="R53" s="103" t="str">
        <f>RIGHT(Table8[[#This Row],[Formula 2]],SEARCH(":",Table8[[#This Row],[Formula 2]])-1)</f>
        <v>00</v>
      </c>
      <c r="S53" s="103">
        <f>Table8[[#This Row],[Hours]]*60+Table8[[#This Row],[Minutes]]</f>
        <v>0</v>
      </c>
      <c r="T53" s="104" t="str">
        <f>IF(ISBLANK(Table8[[#This Row],[Approved Service Provided]]),"",IF(OR(Table8[[#This Row],[Formula2]]="DAYS",Table8[[#This Row],[Formula2]]="TRIP"),1,ROUNDDOWN((Table8[[#This Row],[Total Minutes]]+7)/15,0)))</f>
        <v/>
      </c>
      <c r="U53" s="105" t="str">
        <f>IF(ISBLANK(Table8[[#This Row],[Approved Service Provided]]),"",Table8[[#This Row],[Rate1]])</f>
        <v/>
      </c>
      <c r="V53" s="105" t="str">
        <f>IF(Table8[[#This Row],[Rate]]="","",Table8[[#This Row],[Units]]*Table8[[#This Row],[Rate]])</f>
        <v/>
      </c>
      <c r="W53" s="77"/>
      <c r="X53" s="77"/>
      <c r="Y53" s="77"/>
      <c r="Z53" s="77"/>
    </row>
    <row r="54" spans="1:26" ht="13.5" hidden="1" thickBot="1" x14ac:dyDescent="0.25">
      <c r="A54" s="59"/>
      <c r="B54" s="63"/>
      <c r="C54" s="64"/>
      <c r="D54" s="65"/>
      <c r="E54" s="65"/>
      <c r="F54" s="106">
        <f t="shared" si="1"/>
        <v>0</v>
      </c>
      <c r="G54" s="106" t="e">
        <f>#REF!</f>
        <v>#REF!</v>
      </c>
      <c r="H54" t="e">
        <f>IF(Table8[[#This Row],[Waiver]]="State SLS","8"&amp;Table8[[#This Row],[Approved Service Provided]],IF(Table8[[#This Row],[Waiver]]="OBRA","9"&amp;Table8[[#This Row],[Approved Service Provided]],Table8[[#This Row],[SIS]]&amp;Table8[[#This Row],[Approved Service Provided]]))</f>
        <v>#REF!</v>
      </c>
      <c r="I54">
        <f>IF(Table8[[#This Row],[Waiver]]="State SLS",8,IF(Table8[[#This Row],[Waiver]]="OBRA",9,IFERROR(VLOOKUP(Table8[[#This Row],[Combined]],'Optimax Rates'!$B$2:$G$148,4,FALSE),0)))</f>
        <v>0</v>
      </c>
      <c r="J54" t="e">
        <f>IF(Table8[[#This Row],[SISdependent]]=0,VLOOKUP("0"&amp;Table8[[#This Row],[Approved Service Provided]],'Optimax Rates'!$B$2:$H$168,6,FALSE),VLOOKUP(Table8[[#This Row],[Combined]],'Optimax Rates'!$B$1:$G$168,6,FALSE))</f>
        <v>#N/A</v>
      </c>
      <c r="K54" t="e">
        <f>VLOOKUP(Table8[[#This Row],[SISdependent]]&amp;Table8[[#This Row],[Approved Service Provided]],'Optimax Rates'!$B$2:$H$148,3,FALSE)</f>
        <v>#N/A</v>
      </c>
      <c r="L54" t="str">
        <f>TEXT(Table8[[#This Row],[Date of Service]],"m/dd/yyyy ")&amp;" "&amp;TEXT(Table8[[#This Row],[Time In HH:MM AM/PM]],"hh:mm")</f>
        <v>1/00/1900  00:00</v>
      </c>
      <c r="M54" t="str">
        <f>TEXT(Table8[[#This Row],[Date of Service]],"m/dd/yyyy ")&amp;" "&amp;TEXT(Table8[[#This Row],[Time Out HH:MM AM/PM]],"hh:mm")</f>
        <v>1/00/1900  00:00</v>
      </c>
      <c r="N54" t="b" cm="1">
        <f t="array" ref="N54">SUMPRODUCT((Table8[[#This Row],[Formula3]]&lt;$M$7:$M$70)*(Table8[[#This Row],[Formula4]]&gt;=$L$7:$L$70))&gt;1</f>
        <v>0</v>
      </c>
      <c r="O54" s="102">
        <f>Table8[[#This Row],[Time Out HH:MM AM/PM]]-Table8[[#This Row],[Time In HH:MM AM/PM]]</f>
        <v>0</v>
      </c>
      <c r="P54" s="103" t="str">
        <f>TEXT(Table8[[#This Row],[Formula 1]],"HH:MM")</f>
        <v>00:00</v>
      </c>
      <c r="Q54" s="103" t="str">
        <f>LEFT(Table8[[#This Row],[Formula 2]],SEARCH(":",Table8[[#This Row],[Formula 2]])-1)</f>
        <v>00</v>
      </c>
      <c r="R54" s="103" t="str">
        <f>RIGHT(Table8[[#This Row],[Formula 2]],SEARCH(":",Table8[[#This Row],[Formula 2]])-1)</f>
        <v>00</v>
      </c>
      <c r="S54" s="103">
        <f>Table8[[#This Row],[Hours]]*60+Table8[[#This Row],[Minutes]]</f>
        <v>0</v>
      </c>
      <c r="T54" s="104" t="str">
        <f>IF(ISBLANK(Table8[[#This Row],[Approved Service Provided]]),"",IF(OR(Table8[[#This Row],[Formula2]]="DAYS",Table8[[#This Row],[Formula2]]="TRIP"),1,ROUNDDOWN((Table8[[#This Row],[Total Minutes]]+7)/15,0)))</f>
        <v/>
      </c>
      <c r="U54" s="105" t="str">
        <f>IF(ISBLANK(Table8[[#This Row],[Approved Service Provided]]),"",Table8[[#This Row],[Rate1]])</f>
        <v/>
      </c>
      <c r="V54" s="105" t="str">
        <f>IF(Table8[[#This Row],[Rate]]="","",Table8[[#This Row],[Units]]*Table8[[#This Row],[Rate]])</f>
        <v/>
      </c>
      <c r="W54" s="77"/>
      <c r="X54" s="77"/>
      <c r="Y54" s="77"/>
      <c r="Z54" s="77"/>
    </row>
    <row r="55" spans="1:26" ht="13.5" hidden="1" thickBot="1" x14ac:dyDescent="0.25">
      <c r="A55" s="59"/>
      <c r="B55" s="63"/>
      <c r="C55" s="64"/>
      <c r="D55" s="65"/>
      <c r="E55" s="65"/>
      <c r="F55" s="106">
        <f t="shared" si="1"/>
        <v>0</v>
      </c>
      <c r="G55" s="106" t="e">
        <f>#REF!</f>
        <v>#REF!</v>
      </c>
      <c r="H55" t="e">
        <f>IF(Table8[[#This Row],[Waiver]]="State SLS","8"&amp;Table8[[#This Row],[Approved Service Provided]],IF(Table8[[#This Row],[Waiver]]="OBRA","9"&amp;Table8[[#This Row],[Approved Service Provided]],Table8[[#This Row],[SIS]]&amp;Table8[[#This Row],[Approved Service Provided]]))</f>
        <v>#REF!</v>
      </c>
      <c r="I55">
        <f>IF(Table8[[#This Row],[Waiver]]="State SLS",8,IF(Table8[[#This Row],[Waiver]]="OBRA",9,IFERROR(VLOOKUP(Table8[[#This Row],[Combined]],'Optimax Rates'!$B$2:$G$148,4,FALSE),0)))</f>
        <v>0</v>
      </c>
      <c r="J55" t="e">
        <f>IF(Table8[[#This Row],[SISdependent]]=0,VLOOKUP("0"&amp;Table8[[#This Row],[Approved Service Provided]],'Optimax Rates'!$B$2:$H$168,6,FALSE),VLOOKUP(Table8[[#This Row],[Combined]],'Optimax Rates'!$B$1:$G$168,6,FALSE))</f>
        <v>#N/A</v>
      </c>
      <c r="K55" t="e">
        <f>VLOOKUP(Table8[[#This Row],[SISdependent]]&amp;Table8[[#This Row],[Approved Service Provided]],'Optimax Rates'!$B$2:$H$148,3,FALSE)</f>
        <v>#N/A</v>
      </c>
      <c r="L55" t="str">
        <f>TEXT(Table8[[#This Row],[Date of Service]],"m/dd/yyyy ")&amp;" "&amp;TEXT(Table8[[#This Row],[Time In HH:MM AM/PM]],"hh:mm")</f>
        <v>1/00/1900  00:00</v>
      </c>
      <c r="M55" t="str">
        <f>TEXT(Table8[[#This Row],[Date of Service]],"m/dd/yyyy ")&amp;" "&amp;TEXT(Table8[[#This Row],[Time Out HH:MM AM/PM]],"hh:mm")</f>
        <v>1/00/1900  00:00</v>
      </c>
      <c r="N55" t="b" cm="1">
        <f t="array" ref="N55">SUMPRODUCT((Table8[[#This Row],[Formula3]]&lt;$M$7:$M$70)*(Table8[[#This Row],[Formula4]]&gt;=$L$7:$L$70))&gt;1</f>
        <v>0</v>
      </c>
      <c r="O55" s="102">
        <f>Table8[[#This Row],[Time Out HH:MM AM/PM]]-Table8[[#This Row],[Time In HH:MM AM/PM]]</f>
        <v>0</v>
      </c>
      <c r="P55" s="103" t="str">
        <f>TEXT(Table8[[#This Row],[Formula 1]],"HH:MM")</f>
        <v>00:00</v>
      </c>
      <c r="Q55" s="103" t="str">
        <f>LEFT(Table8[[#This Row],[Formula 2]],SEARCH(":",Table8[[#This Row],[Formula 2]])-1)</f>
        <v>00</v>
      </c>
      <c r="R55" s="103" t="str">
        <f>RIGHT(Table8[[#This Row],[Formula 2]],SEARCH(":",Table8[[#This Row],[Formula 2]])-1)</f>
        <v>00</v>
      </c>
      <c r="S55" s="103">
        <f>Table8[[#This Row],[Hours]]*60+Table8[[#This Row],[Minutes]]</f>
        <v>0</v>
      </c>
      <c r="T55" s="104" t="str">
        <f>IF(ISBLANK(Table8[[#This Row],[Approved Service Provided]]),"",IF(OR(Table8[[#This Row],[Formula2]]="DAYS",Table8[[#This Row],[Formula2]]="TRIP"),1,ROUNDDOWN((Table8[[#This Row],[Total Minutes]]+7)/15,0)))</f>
        <v/>
      </c>
      <c r="U55" s="105" t="str">
        <f>IF(ISBLANK(Table8[[#This Row],[Approved Service Provided]]),"",Table8[[#This Row],[Rate1]])</f>
        <v/>
      </c>
      <c r="V55" s="105" t="str">
        <f>IF(Table8[[#This Row],[Rate]]="","",Table8[[#This Row],[Units]]*Table8[[#This Row],[Rate]])</f>
        <v/>
      </c>
      <c r="W55" s="77"/>
      <c r="X55" s="77"/>
      <c r="Y55" s="77"/>
      <c r="Z55" s="77"/>
    </row>
    <row r="56" spans="1:26" ht="13.5" hidden="1" thickBot="1" x14ac:dyDescent="0.25">
      <c r="A56" s="19"/>
      <c r="B56" s="16"/>
      <c r="C56" s="1"/>
      <c r="D56" s="2"/>
      <c r="E56" s="2"/>
      <c r="F56" s="106">
        <f t="shared" si="1"/>
        <v>0</v>
      </c>
      <c r="G56" s="106" t="e">
        <f>#REF!</f>
        <v>#REF!</v>
      </c>
      <c r="H56" t="e">
        <f>IF(Table8[[#This Row],[Waiver]]="State SLS","8"&amp;Table8[[#This Row],[Approved Service Provided]],IF(Table8[[#This Row],[Waiver]]="OBRA","9"&amp;Table8[[#This Row],[Approved Service Provided]],Table8[[#This Row],[SIS]]&amp;Table8[[#This Row],[Approved Service Provided]]))</f>
        <v>#REF!</v>
      </c>
      <c r="I56">
        <f>IF(Table8[[#This Row],[Waiver]]="State SLS",8,IF(Table8[[#This Row],[Waiver]]="OBRA",9,IFERROR(VLOOKUP(Table8[[#This Row],[Combined]],'Optimax Rates'!$B$2:$G$148,4,FALSE),0)))</f>
        <v>0</v>
      </c>
      <c r="J56" t="e">
        <f>IF(Table8[[#This Row],[SISdependent]]=0,VLOOKUP("0"&amp;Table8[[#This Row],[Approved Service Provided]],'Optimax Rates'!$B$2:$H$168,6,FALSE),VLOOKUP(Table8[[#This Row],[Combined]],'Optimax Rates'!$B$1:$G$168,6,FALSE))</f>
        <v>#N/A</v>
      </c>
      <c r="K56" t="e">
        <f>VLOOKUP(Table8[[#This Row],[SISdependent]]&amp;Table8[[#This Row],[Approved Service Provided]],'Optimax Rates'!$B$2:$H$148,3,FALSE)</f>
        <v>#N/A</v>
      </c>
      <c r="L56" t="str">
        <f>TEXT(Table8[[#This Row],[Date of Service]],"m/dd/yyyy ")&amp;" "&amp;TEXT(Table8[[#This Row],[Time In HH:MM AM/PM]],"hh:mm")</f>
        <v>1/00/1900  00:00</v>
      </c>
      <c r="M56" t="str">
        <f>TEXT(Table8[[#This Row],[Date of Service]],"m/dd/yyyy ")&amp;" "&amp;TEXT(Table8[[#This Row],[Time Out HH:MM AM/PM]],"hh:mm")</f>
        <v>1/00/1900  00:00</v>
      </c>
      <c r="N56" t="b" cm="1">
        <f t="array" ref="N56">SUMPRODUCT((Table8[[#This Row],[Formula3]]&lt;$M$7:$M$70)*(Table8[[#This Row],[Formula4]]&gt;=$L$7:$L$70))&gt;1</f>
        <v>0</v>
      </c>
      <c r="O56" s="102">
        <f>Table8[[#This Row],[Time Out HH:MM AM/PM]]-Table8[[#This Row],[Time In HH:MM AM/PM]]</f>
        <v>0</v>
      </c>
      <c r="P56" s="103" t="str">
        <f>TEXT(Table8[[#This Row],[Formula 1]],"HH:MM")</f>
        <v>00:00</v>
      </c>
      <c r="Q56" s="103" t="str">
        <f>LEFT(Table8[[#This Row],[Formula 2]],SEARCH(":",Table8[[#This Row],[Formula 2]])-1)</f>
        <v>00</v>
      </c>
      <c r="R56" s="103" t="str">
        <f>RIGHT(Table8[[#This Row],[Formula 2]],SEARCH(":",Table8[[#This Row],[Formula 2]])-1)</f>
        <v>00</v>
      </c>
      <c r="S56" s="103">
        <f>Table8[[#This Row],[Hours]]*60+Table8[[#This Row],[Minutes]]</f>
        <v>0</v>
      </c>
      <c r="T56" s="104" t="str">
        <f>IF(ISBLANK(Table8[[#This Row],[Approved Service Provided]]),"",IF(OR(Table8[[#This Row],[Formula2]]="DAYS",Table8[[#This Row],[Formula2]]="TRIP"),1,ROUNDDOWN((Table8[[#This Row],[Total Minutes]]+7)/15,0)))</f>
        <v/>
      </c>
      <c r="U56" s="105" t="str">
        <f>IF(ISBLANK(Table8[[#This Row],[Approved Service Provided]]),"",Table8[[#This Row],[Rate1]])</f>
        <v/>
      </c>
      <c r="V56" s="105" t="str">
        <f>IF(Table8[[#This Row],[Rate]]="","",Table8[[#This Row],[Units]]*Table8[[#This Row],[Rate]])</f>
        <v/>
      </c>
      <c r="W56" s="77"/>
      <c r="X56" s="77"/>
      <c r="Y56" s="77"/>
      <c r="Z56" s="77"/>
    </row>
    <row r="57" spans="1:26" ht="13.5" hidden="1" thickBot="1" x14ac:dyDescent="0.25">
      <c r="A57" s="19"/>
      <c r="B57" s="16"/>
      <c r="C57" s="1"/>
      <c r="D57" s="2"/>
      <c r="E57" s="2"/>
      <c r="F57" s="106">
        <f t="shared" si="1"/>
        <v>0</v>
      </c>
      <c r="G57" s="106" t="e">
        <f>#REF!</f>
        <v>#REF!</v>
      </c>
      <c r="H57" t="e">
        <f>IF(Table8[[#This Row],[Waiver]]="State SLS","8"&amp;Table8[[#This Row],[Approved Service Provided]],IF(Table8[[#This Row],[Waiver]]="OBRA","9"&amp;Table8[[#This Row],[Approved Service Provided]],Table8[[#This Row],[SIS]]&amp;Table8[[#This Row],[Approved Service Provided]]))</f>
        <v>#REF!</v>
      </c>
      <c r="I57">
        <f>IF(Table8[[#This Row],[Waiver]]="State SLS",8,IF(Table8[[#This Row],[Waiver]]="OBRA",9,IFERROR(VLOOKUP(Table8[[#This Row],[Combined]],'Optimax Rates'!$B$2:$G$148,4,FALSE),0)))</f>
        <v>0</v>
      </c>
      <c r="J57" t="e">
        <f>IF(Table8[[#This Row],[SISdependent]]=0,VLOOKUP("0"&amp;Table8[[#This Row],[Approved Service Provided]],'Optimax Rates'!$B$2:$H$168,6,FALSE),VLOOKUP(Table8[[#This Row],[Combined]],'Optimax Rates'!$B$1:$G$168,6,FALSE))</f>
        <v>#N/A</v>
      </c>
      <c r="K57" t="e">
        <f>VLOOKUP(Table8[[#This Row],[SISdependent]]&amp;Table8[[#This Row],[Approved Service Provided]],'Optimax Rates'!$B$2:$H$148,3,FALSE)</f>
        <v>#N/A</v>
      </c>
      <c r="L57" t="str">
        <f>TEXT(Table8[[#This Row],[Date of Service]],"m/dd/yyyy ")&amp;" "&amp;TEXT(Table8[[#This Row],[Time In HH:MM AM/PM]],"hh:mm")</f>
        <v>1/00/1900  00:00</v>
      </c>
      <c r="M57" t="str">
        <f>TEXT(Table8[[#This Row],[Date of Service]],"m/dd/yyyy ")&amp;" "&amp;TEXT(Table8[[#This Row],[Time Out HH:MM AM/PM]],"hh:mm")</f>
        <v>1/00/1900  00:00</v>
      </c>
      <c r="N57" t="b" cm="1">
        <f t="array" ref="N57">SUMPRODUCT((Table8[[#This Row],[Formula3]]&lt;$M$7:$M$70)*(Table8[[#This Row],[Formula4]]&gt;=$L$7:$L$70))&gt;1</f>
        <v>0</v>
      </c>
      <c r="O57" s="102">
        <f>Table8[[#This Row],[Time Out HH:MM AM/PM]]-Table8[[#This Row],[Time In HH:MM AM/PM]]</f>
        <v>0</v>
      </c>
      <c r="P57" s="103" t="str">
        <f>TEXT(Table8[[#This Row],[Formula 1]],"HH:MM")</f>
        <v>00:00</v>
      </c>
      <c r="Q57" s="103" t="str">
        <f>LEFT(Table8[[#This Row],[Formula 2]],SEARCH(":",Table8[[#This Row],[Formula 2]])-1)</f>
        <v>00</v>
      </c>
      <c r="R57" s="103" t="str">
        <f>RIGHT(Table8[[#This Row],[Formula 2]],SEARCH(":",Table8[[#This Row],[Formula 2]])-1)</f>
        <v>00</v>
      </c>
      <c r="S57" s="103">
        <f>Table8[[#This Row],[Hours]]*60+Table8[[#This Row],[Minutes]]</f>
        <v>0</v>
      </c>
      <c r="T57" s="104" t="str">
        <f>IF(ISBLANK(Table8[[#This Row],[Approved Service Provided]]),"",IF(OR(Table8[[#This Row],[Formula2]]="DAYS",Table8[[#This Row],[Formula2]]="TRIP"),1,ROUNDDOWN((Table8[[#This Row],[Total Minutes]]+7)/15,0)))</f>
        <v/>
      </c>
      <c r="U57" s="105" t="str">
        <f>IF(ISBLANK(Table8[[#This Row],[Approved Service Provided]]),"",Table8[[#This Row],[Rate1]])</f>
        <v/>
      </c>
      <c r="V57" s="105" t="str">
        <f>IF(Table8[[#This Row],[Rate]]="","",Table8[[#This Row],[Units]]*Table8[[#This Row],[Rate]])</f>
        <v/>
      </c>
      <c r="W57" s="77"/>
      <c r="X57" s="77"/>
      <c r="Y57" s="77"/>
      <c r="Z57" s="77"/>
    </row>
    <row r="58" spans="1:26" ht="13.5" hidden="1" thickBot="1" x14ac:dyDescent="0.25">
      <c r="A58" s="19"/>
      <c r="B58" s="16"/>
      <c r="C58" s="1"/>
      <c r="D58" s="2"/>
      <c r="E58" s="2"/>
      <c r="F58" s="106">
        <f t="shared" si="1"/>
        <v>0</v>
      </c>
      <c r="G58" s="106" t="e">
        <f>#REF!</f>
        <v>#REF!</v>
      </c>
      <c r="H58" t="e">
        <f>IF(Table8[[#This Row],[Waiver]]="State SLS","8"&amp;Table8[[#This Row],[Approved Service Provided]],IF(Table8[[#This Row],[Waiver]]="OBRA","9"&amp;Table8[[#This Row],[Approved Service Provided]],Table8[[#This Row],[SIS]]&amp;Table8[[#This Row],[Approved Service Provided]]))</f>
        <v>#REF!</v>
      </c>
      <c r="I58">
        <f>IF(Table8[[#This Row],[Waiver]]="State SLS",8,IF(Table8[[#This Row],[Waiver]]="OBRA",9,IFERROR(VLOOKUP(Table8[[#This Row],[Combined]],'Optimax Rates'!$B$2:$G$148,4,FALSE),0)))</f>
        <v>0</v>
      </c>
      <c r="J58" t="e">
        <f>IF(Table8[[#This Row],[SISdependent]]=0,VLOOKUP("0"&amp;Table8[[#This Row],[Approved Service Provided]],'Optimax Rates'!$B$2:$H$168,6,FALSE),VLOOKUP(Table8[[#This Row],[Combined]],'Optimax Rates'!$B$1:$G$168,6,FALSE))</f>
        <v>#N/A</v>
      </c>
      <c r="K58" t="e">
        <f>VLOOKUP(Table8[[#This Row],[SISdependent]]&amp;Table8[[#This Row],[Approved Service Provided]],'Optimax Rates'!$B$2:$H$148,3,FALSE)</f>
        <v>#N/A</v>
      </c>
      <c r="L58" t="str">
        <f>TEXT(Table8[[#This Row],[Date of Service]],"m/dd/yyyy ")&amp;" "&amp;TEXT(Table8[[#This Row],[Time In HH:MM AM/PM]],"hh:mm")</f>
        <v>1/00/1900  00:00</v>
      </c>
      <c r="M58" t="str">
        <f>TEXT(Table8[[#This Row],[Date of Service]],"m/dd/yyyy ")&amp;" "&amp;TEXT(Table8[[#This Row],[Time Out HH:MM AM/PM]],"hh:mm")</f>
        <v>1/00/1900  00:00</v>
      </c>
      <c r="N58" t="b" cm="1">
        <f t="array" ref="N58">SUMPRODUCT((Table8[[#This Row],[Formula3]]&lt;$M$7:$M$70)*(Table8[[#This Row],[Formula4]]&gt;=$L$7:$L$70))&gt;1</f>
        <v>0</v>
      </c>
      <c r="O58" s="102">
        <f>Table8[[#This Row],[Time Out HH:MM AM/PM]]-Table8[[#This Row],[Time In HH:MM AM/PM]]</f>
        <v>0</v>
      </c>
      <c r="P58" s="103" t="str">
        <f>TEXT(Table8[[#This Row],[Formula 1]],"HH:MM")</f>
        <v>00:00</v>
      </c>
      <c r="Q58" s="103" t="str">
        <f>LEFT(Table8[[#This Row],[Formula 2]],SEARCH(":",Table8[[#This Row],[Formula 2]])-1)</f>
        <v>00</v>
      </c>
      <c r="R58" s="103" t="str">
        <f>RIGHT(Table8[[#This Row],[Formula 2]],SEARCH(":",Table8[[#This Row],[Formula 2]])-1)</f>
        <v>00</v>
      </c>
      <c r="S58" s="103">
        <f>Table8[[#This Row],[Hours]]*60+Table8[[#This Row],[Minutes]]</f>
        <v>0</v>
      </c>
      <c r="T58" s="104" t="str">
        <f>IF(ISBLANK(Table8[[#This Row],[Approved Service Provided]]),"",IF(OR(Table8[[#This Row],[Formula2]]="DAYS",Table8[[#This Row],[Formula2]]="TRIP"),1,ROUNDDOWN((Table8[[#This Row],[Total Minutes]]+7)/15,0)))</f>
        <v/>
      </c>
      <c r="U58" s="105" t="str">
        <f>IF(ISBLANK(Table8[[#This Row],[Approved Service Provided]]),"",Table8[[#This Row],[Rate1]])</f>
        <v/>
      </c>
      <c r="V58" s="105" t="str">
        <f>IF(Table8[[#This Row],[Rate]]="","",Table8[[#This Row],[Units]]*Table8[[#This Row],[Rate]])</f>
        <v/>
      </c>
      <c r="W58" s="77"/>
      <c r="X58" s="77"/>
      <c r="Y58" s="77"/>
      <c r="Z58" s="77"/>
    </row>
    <row r="59" spans="1:26" ht="13.5" hidden="1" thickBot="1" x14ac:dyDescent="0.25">
      <c r="A59" s="19"/>
      <c r="B59" s="16"/>
      <c r="C59" s="1"/>
      <c r="D59" s="2"/>
      <c r="E59" s="2"/>
      <c r="F59" s="106">
        <f t="shared" si="1"/>
        <v>0</v>
      </c>
      <c r="G59" s="106" t="e">
        <f>#REF!</f>
        <v>#REF!</v>
      </c>
      <c r="H59" t="e">
        <f>IF(Table8[[#This Row],[Waiver]]="State SLS","8"&amp;Table8[[#This Row],[Approved Service Provided]],IF(Table8[[#This Row],[Waiver]]="OBRA","9"&amp;Table8[[#This Row],[Approved Service Provided]],Table8[[#This Row],[SIS]]&amp;Table8[[#This Row],[Approved Service Provided]]))</f>
        <v>#REF!</v>
      </c>
      <c r="I59">
        <f>IF(Table8[[#This Row],[Waiver]]="State SLS",8,IF(Table8[[#This Row],[Waiver]]="OBRA",9,IFERROR(VLOOKUP(Table8[[#This Row],[Combined]],'Optimax Rates'!$B$2:$G$148,4,FALSE),0)))</f>
        <v>0</v>
      </c>
      <c r="J59" t="e">
        <f>IF(Table8[[#This Row],[SISdependent]]=0,VLOOKUP("0"&amp;Table8[[#This Row],[Approved Service Provided]],'Optimax Rates'!$B$2:$H$168,6,FALSE),VLOOKUP(Table8[[#This Row],[Combined]],'Optimax Rates'!$B$1:$G$168,6,FALSE))</f>
        <v>#N/A</v>
      </c>
      <c r="K59" t="e">
        <f>VLOOKUP(Table8[[#This Row],[SISdependent]]&amp;Table8[[#This Row],[Approved Service Provided]],'Optimax Rates'!$B$2:$H$148,3,FALSE)</f>
        <v>#N/A</v>
      </c>
      <c r="L59" t="str">
        <f>TEXT(Table8[[#This Row],[Date of Service]],"m/dd/yyyy ")&amp;" "&amp;TEXT(Table8[[#This Row],[Time In HH:MM AM/PM]],"hh:mm")</f>
        <v>1/00/1900  00:00</v>
      </c>
      <c r="M59" t="str">
        <f>TEXT(Table8[[#This Row],[Date of Service]],"m/dd/yyyy ")&amp;" "&amp;TEXT(Table8[[#This Row],[Time Out HH:MM AM/PM]],"hh:mm")</f>
        <v>1/00/1900  00:00</v>
      </c>
      <c r="N59" t="b" cm="1">
        <f t="array" ref="N59">SUMPRODUCT((Table8[[#This Row],[Formula3]]&lt;$M$7:$M$70)*(Table8[[#This Row],[Formula4]]&gt;=$L$7:$L$70))&gt;1</f>
        <v>0</v>
      </c>
      <c r="O59" s="102">
        <f>Table8[[#This Row],[Time Out HH:MM AM/PM]]-Table8[[#This Row],[Time In HH:MM AM/PM]]</f>
        <v>0</v>
      </c>
      <c r="P59" s="103" t="str">
        <f>TEXT(Table8[[#This Row],[Formula 1]],"HH:MM")</f>
        <v>00:00</v>
      </c>
      <c r="Q59" s="103" t="str">
        <f>LEFT(Table8[[#This Row],[Formula 2]],SEARCH(":",Table8[[#This Row],[Formula 2]])-1)</f>
        <v>00</v>
      </c>
      <c r="R59" s="103" t="str">
        <f>RIGHT(Table8[[#This Row],[Formula 2]],SEARCH(":",Table8[[#This Row],[Formula 2]])-1)</f>
        <v>00</v>
      </c>
      <c r="S59" s="103">
        <f>Table8[[#This Row],[Hours]]*60+Table8[[#This Row],[Minutes]]</f>
        <v>0</v>
      </c>
      <c r="T59" s="104" t="str">
        <f>IF(ISBLANK(Table8[[#This Row],[Approved Service Provided]]),"",IF(OR(Table8[[#This Row],[Formula2]]="DAYS",Table8[[#This Row],[Formula2]]="TRIP"),1,ROUNDDOWN((Table8[[#This Row],[Total Minutes]]+7)/15,0)))</f>
        <v/>
      </c>
      <c r="U59" s="105" t="str">
        <f>IF(ISBLANK(Table8[[#This Row],[Approved Service Provided]]),"",Table8[[#This Row],[Rate1]])</f>
        <v/>
      </c>
      <c r="V59" s="105" t="str">
        <f>IF(Table8[[#This Row],[Rate]]="","",Table8[[#This Row],[Units]]*Table8[[#This Row],[Rate]])</f>
        <v/>
      </c>
      <c r="W59" s="77"/>
      <c r="X59" s="77"/>
      <c r="Y59" s="77"/>
      <c r="Z59" s="77"/>
    </row>
    <row r="60" spans="1:26" ht="13.5" hidden="1" thickBot="1" x14ac:dyDescent="0.25">
      <c r="A60" s="19"/>
      <c r="B60" s="16"/>
      <c r="C60" s="1"/>
      <c r="D60" s="2"/>
      <c r="E60" s="2"/>
      <c r="F60" s="106">
        <f t="shared" si="1"/>
        <v>0</v>
      </c>
      <c r="G60" s="106" t="e">
        <f>#REF!</f>
        <v>#REF!</v>
      </c>
      <c r="H60" t="e">
        <f>IF(Table8[[#This Row],[Waiver]]="State SLS","8"&amp;Table8[[#This Row],[Approved Service Provided]],IF(Table8[[#This Row],[Waiver]]="OBRA","9"&amp;Table8[[#This Row],[Approved Service Provided]],Table8[[#This Row],[SIS]]&amp;Table8[[#This Row],[Approved Service Provided]]))</f>
        <v>#REF!</v>
      </c>
      <c r="I60">
        <f>IF(Table8[[#This Row],[Waiver]]="State SLS",8,IF(Table8[[#This Row],[Waiver]]="OBRA",9,IFERROR(VLOOKUP(Table8[[#This Row],[Combined]],'Optimax Rates'!$B$2:$G$148,4,FALSE),0)))</f>
        <v>0</v>
      </c>
      <c r="J60" t="e">
        <f>IF(Table8[[#This Row],[SISdependent]]=0,VLOOKUP("0"&amp;Table8[[#This Row],[Approved Service Provided]],'Optimax Rates'!$B$2:$H$168,6,FALSE),VLOOKUP(Table8[[#This Row],[Combined]],'Optimax Rates'!$B$1:$G$168,6,FALSE))</f>
        <v>#N/A</v>
      </c>
      <c r="K60" t="e">
        <f>VLOOKUP(Table8[[#This Row],[SISdependent]]&amp;Table8[[#This Row],[Approved Service Provided]],'Optimax Rates'!$B$2:$H$148,3,FALSE)</f>
        <v>#N/A</v>
      </c>
      <c r="L60" t="str">
        <f>TEXT(Table8[[#This Row],[Date of Service]],"m/dd/yyyy ")&amp;" "&amp;TEXT(Table8[[#This Row],[Time In HH:MM AM/PM]],"hh:mm")</f>
        <v>1/00/1900  00:00</v>
      </c>
      <c r="M60" t="str">
        <f>TEXT(Table8[[#This Row],[Date of Service]],"m/dd/yyyy ")&amp;" "&amp;TEXT(Table8[[#This Row],[Time Out HH:MM AM/PM]],"hh:mm")</f>
        <v>1/00/1900  00:00</v>
      </c>
      <c r="N60" t="b" cm="1">
        <f t="array" ref="N60">SUMPRODUCT((Table8[[#This Row],[Formula3]]&lt;$M$7:$M$70)*(Table8[[#This Row],[Formula4]]&gt;=$L$7:$L$70))&gt;1</f>
        <v>0</v>
      </c>
      <c r="O60" s="102">
        <f>Table8[[#This Row],[Time Out HH:MM AM/PM]]-Table8[[#This Row],[Time In HH:MM AM/PM]]</f>
        <v>0</v>
      </c>
      <c r="P60" s="103" t="str">
        <f>TEXT(Table8[[#This Row],[Formula 1]],"HH:MM")</f>
        <v>00:00</v>
      </c>
      <c r="Q60" s="103" t="str">
        <f>LEFT(Table8[[#This Row],[Formula 2]],SEARCH(":",Table8[[#This Row],[Formula 2]])-1)</f>
        <v>00</v>
      </c>
      <c r="R60" s="103" t="str">
        <f>RIGHT(Table8[[#This Row],[Formula 2]],SEARCH(":",Table8[[#This Row],[Formula 2]])-1)</f>
        <v>00</v>
      </c>
      <c r="S60" s="103">
        <f>Table8[[#This Row],[Hours]]*60+Table8[[#This Row],[Minutes]]</f>
        <v>0</v>
      </c>
      <c r="T60" s="104" t="str">
        <f>IF(ISBLANK(Table8[[#This Row],[Approved Service Provided]]),"",IF(OR(Table8[[#This Row],[Formula2]]="DAYS",Table8[[#This Row],[Formula2]]="TRIP"),1,ROUNDDOWN((Table8[[#This Row],[Total Minutes]]+7)/15,0)))</f>
        <v/>
      </c>
      <c r="U60" s="105" t="str">
        <f>IF(ISBLANK(Table8[[#This Row],[Approved Service Provided]]),"",Table8[[#This Row],[Rate1]])</f>
        <v/>
      </c>
      <c r="V60" s="105" t="str">
        <f>IF(Table8[[#This Row],[Rate]]="","",Table8[[#This Row],[Units]]*Table8[[#This Row],[Rate]])</f>
        <v/>
      </c>
      <c r="W60" s="77"/>
      <c r="X60" s="77"/>
      <c r="Y60" s="77"/>
      <c r="Z60" s="77"/>
    </row>
    <row r="61" spans="1:26" ht="13.5" hidden="1" thickBot="1" x14ac:dyDescent="0.25">
      <c r="A61" s="19"/>
      <c r="B61" s="16"/>
      <c r="C61" s="1"/>
      <c r="D61" s="2"/>
      <c r="E61" s="2"/>
      <c r="F61" s="106">
        <f t="shared" si="1"/>
        <v>0</v>
      </c>
      <c r="G61" s="106" t="e">
        <f>#REF!</f>
        <v>#REF!</v>
      </c>
      <c r="H61" t="e">
        <f>IF(Table8[[#This Row],[Waiver]]="State SLS","8"&amp;Table8[[#This Row],[Approved Service Provided]],IF(Table8[[#This Row],[Waiver]]="OBRA","9"&amp;Table8[[#This Row],[Approved Service Provided]],Table8[[#This Row],[SIS]]&amp;Table8[[#This Row],[Approved Service Provided]]))</f>
        <v>#REF!</v>
      </c>
      <c r="I61">
        <f>IF(Table8[[#This Row],[Waiver]]="State SLS",8,IF(Table8[[#This Row],[Waiver]]="OBRA",9,IFERROR(VLOOKUP(Table8[[#This Row],[Combined]],'Optimax Rates'!$B$2:$G$148,4,FALSE),0)))</f>
        <v>0</v>
      </c>
      <c r="J61" t="e">
        <f>IF(Table8[[#This Row],[SISdependent]]=0,VLOOKUP("0"&amp;Table8[[#This Row],[Approved Service Provided]],'Optimax Rates'!$B$2:$H$168,6,FALSE),VLOOKUP(Table8[[#This Row],[Combined]],'Optimax Rates'!$B$1:$G$168,6,FALSE))</f>
        <v>#N/A</v>
      </c>
      <c r="K61" t="e">
        <f>VLOOKUP(Table8[[#This Row],[SISdependent]]&amp;Table8[[#This Row],[Approved Service Provided]],'Optimax Rates'!$B$2:$H$148,3,FALSE)</f>
        <v>#N/A</v>
      </c>
      <c r="L61" t="str">
        <f>TEXT(Table8[[#This Row],[Date of Service]],"m/dd/yyyy ")&amp;" "&amp;TEXT(Table8[[#This Row],[Time In HH:MM AM/PM]],"hh:mm")</f>
        <v>1/00/1900  00:00</v>
      </c>
      <c r="M61" t="str">
        <f>TEXT(Table8[[#This Row],[Date of Service]],"m/dd/yyyy ")&amp;" "&amp;TEXT(Table8[[#This Row],[Time Out HH:MM AM/PM]],"hh:mm")</f>
        <v>1/00/1900  00:00</v>
      </c>
      <c r="N61" t="b" cm="1">
        <f t="array" ref="N61">SUMPRODUCT((Table8[[#This Row],[Formula3]]&lt;$M$7:$M$70)*(Table8[[#This Row],[Formula4]]&gt;=$L$7:$L$70))&gt;1</f>
        <v>0</v>
      </c>
      <c r="O61" s="102">
        <f>Table8[[#This Row],[Time Out HH:MM AM/PM]]-Table8[[#This Row],[Time In HH:MM AM/PM]]</f>
        <v>0</v>
      </c>
      <c r="P61" s="103" t="str">
        <f>TEXT(Table8[[#This Row],[Formula 1]],"HH:MM")</f>
        <v>00:00</v>
      </c>
      <c r="Q61" s="103" t="str">
        <f>LEFT(Table8[[#This Row],[Formula 2]],SEARCH(":",Table8[[#This Row],[Formula 2]])-1)</f>
        <v>00</v>
      </c>
      <c r="R61" s="103" t="str">
        <f>RIGHT(Table8[[#This Row],[Formula 2]],SEARCH(":",Table8[[#This Row],[Formula 2]])-1)</f>
        <v>00</v>
      </c>
      <c r="S61" s="103">
        <f>Table8[[#This Row],[Hours]]*60+Table8[[#This Row],[Minutes]]</f>
        <v>0</v>
      </c>
      <c r="T61" s="104" t="str">
        <f>IF(ISBLANK(Table8[[#This Row],[Approved Service Provided]]),"",IF(OR(Table8[[#This Row],[Formula2]]="DAYS",Table8[[#This Row],[Formula2]]="TRIP"),1,ROUNDDOWN((Table8[[#This Row],[Total Minutes]]+7)/15,0)))</f>
        <v/>
      </c>
      <c r="U61" s="105" t="str">
        <f>IF(ISBLANK(Table8[[#This Row],[Approved Service Provided]]),"",Table8[[#This Row],[Rate1]])</f>
        <v/>
      </c>
      <c r="V61" s="105" t="str">
        <f>IF(Table8[[#This Row],[Rate]]="","",Table8[[#This Row],[Units]]*Table8[[#This Row],[Rate]])</f>
        <v/>
      </c>
      <c r="W61" s="77"/>
      <c r="X61" s="77"/>
      <c r="Y61" s="77"/>
      <c r="Z61" s="77"/>
    </row>
    <row r="62" spans="1:26" ht="13.5" hidden="1" thickBot="1" x14ac:dyDescent="0.25">
      <c r="A62" s="19"/>
      <c r="B62" s="16"/>
      <c r="C62" s="1"/>
      <c r="D62" s="2"/>
      <c r="E62" s="2"/>
      <c r="F62" s="106">
        <f t="shared" si="1"/>
        <v>0</v>
      </c>
      <c r="G62" s="106" t="e">
        <f>#REF!</f>
        <v>#REF!</v>
      </c>
      <c r="H62" t="e">
        <f>IF(Table8[[#This Row],[Waiver]]="State SLS","8"&amp;Table8[[#This Row],[Approved Service Provided]],IF(Table8[[#This Row],[Waiver]]="OBRA","9"&amp;Table8[[#This Row],[Approved Service Provided]],Table8[[#This Row],[SIS]]&amp;Table8[[#This Row],[Approved Service Provided]]))</f>
        <v>#REF!</v>
      </c>
      <c r="I62">
        <f>IF(Table8[[#This Row],[Waiver]]="State SLS",8,IF(Table8[[#This Row],[Waiver]]="OBRA",9,IFERROR(VLOOKUP(Table8[[#This Row],[Combined]],'Optimax Rates'!$B$2:$G$148,4,FALSE),0)))</f>
        <v>0</v>
      </c>
      <c r="J62" t="e">
        <f>IF(Table8[[#This Row],[SISdependent]]=0,VLOOKUP("0"&amp;Table8[[#This Row],[Approved Service Provided]],'Optimax Rates'!$B$2:$H$168,6,FALSE),VLOOKUP(Table8[[#This Row],[Combined]],'Optimax Rates'!$B$1:$G$168,6,FALSE))</f>
        <v>#N/A</v>
      </c>
      <c r="K62" t="e">
        <f>VLOOKUP(Table8[[#This Row],[SISdependent]]&amp;Table8[[#This Row],[Approved Service Provided]],'Optimax Rates'!$B$2:$H$148,3,FALSE)</f>
        <v>#N/A</v>
      </c>
      <c r="L62" t="str">
        <f>TEXT(Table8[[#This Row],[Date of Service]],"m/dd/yyyy ")&amp;" "&amp;TEXT(Table8[[#This Row],[Time In HH:MM AM/PM]],"hh:mm")</f>
        <v>1/00/1900  00:00</v>
      </c>
      <c r="M62" t="str">
        <f>TEXT(Table8[[#This Row],[Date of Service]],"m/dd/yyyy ")&amp;" "&amp;TEXT(Table8[[#This Row],[Time Out HH:MM AM/PM]],"hh:mm")</f>
        <v>1/00/1900  00:00</v>
      </c>
      <c r="N62" t="b" cm="1">
        <f t="array" ref="N62">SUMPRODUCT((Table8[[#This Row],[Formula3]]&lt;$M$7:$M$70)*(Table8[[#This Row],[Formula4]]&gt;=$L$7:$L$70))&gt;1</f>
        <v>0</v>
      </c>
      <c r="O62" s="102">
        <f>Table8[[#This Row],[Time Out HH:MM AM/PM]]-Table8[[#This Row],[Time In HH:MM AM/PM]]</f>
        <v>0</v>
      </c>
      <c r="P62" s="103" t="str">
        <f>TEXT(Table8[[#This Row],[Formula 1]],"HH:MM")</f>
        <v>00:00</v>
      </c>
      <c r="Q62" s="103" t="str">
        <f>LEFT(Table8[[#This Row],[Formula 2]],SEARCH(":",Table8[[#This Row],[Formula 2]])-1)</f>
        <v>00</v>
      </c>
      <c r="R62" s="103" t="str">
        <f>RIGHT(Table8[[#This Row],[Formula 2]],SEARCH(":",Table8[[#This Row],[Formula 2]])-1)</f>
        <v>00</v>
      </c>
      <c r="S62" s="103">
        <f>Table8[[#This Row],[Hours]]*60+Table8[[#This Row],[Minutes]]</f>
        <v>0</v>
      </c>
      <c r="T62" s="104" t="str">
        <f>IF(ISBLANK(Table8[[#This Row],[Approved Service Provided]]),"",IF(OR(Table8[[#This Row],[Formula2]]="DAYS",Table8[[#This Row],[Formula2]]="TRIP"),1,ROUNDDOWN((Table8[[#This Row],[Total Minutes]]+7)/15,0)))</f>
        <v/>
      </c>
      <c r="U62" s="105" t="str">
        <f>IF(ISBLANK(Table8[[#This Row],[Approved Service Provided]]),"",Table8[[#This Row],[Rate1]])</f>
        <v/>
      </c>
      <c r="V62" s="105" t="str">
        <f>IF(Table8[[#This Row],[Rate]]="","",Table8[[#This Row],[Units]]*Table8[[#This Row],[Rate]])</f>
        <v/>
      </c>
      <c r="W62" s="77"/>
      <c r="X62" s="77"/>
      <c r="Y62" s="77"/>
      <c r="Z62" s="77"/>
    </row>
    <row r="63" spans="1:26" ht="13.5" hidden="1" thickBot="1" x14ac:dyDescent="0.25">
      <c r="A63" s="19"/>
      <c r="B63" s="16"/>
      <c r="C63" s="1"/>
      <c r="D63" s="2"/>
      <c r="E63" s="2"/>
      <c r="F63" s="106">
        <f t="shared" si="1"/>
        <v>0</v>
      </c>
      <c r="G63" s="106" t="e">
        <f>#REF!</f>
        <v>#REF!</v>
      </c>
      <c r="H63" t="e">
        <f>IF(Table8[[#This Row],[Waiver]]="State SLS","8"&amp;Table8[[#This Row],[Approved Service Provided]],IF(Table8[[#This Row],[Waiver]]="OBRA","9"&amp;Table8[[#This Row],[Approved Service Provided]],Table8[[#This Row],[SIS]]&amp;Table8[[#This Row],[Approved Service Provided]]))</f>
        <v>#REF!</v>
      </c>
      <c r="I63">
        <f>IF(Table8[[#This Row],[Waiver]]="State SLS",8,IF(Table8[[#This Row],[Waiver]]="OBRA",9,IFERROR(VLOOKUP(Table8[[#This Row],[Combined]],'Optimax Rates'!$B$2:$G$148,4,FALSE),0)))</f>
        <v>0</v>
      </c>
      <c r="J63" t="e">
        <f>IF(Table8[[#This Row],[SISdependent]]=0,VLOOKUP("0"&amp;Table8[[#This Row],[Approved Service Provided]],'Optimax Rates'!$B$2:$H$168,6,FALSE),VLOOKUP(Table8[[#This Row],[Combined]],'Optimax Rates'!$B$1:$G$168,6,FALSE))</f>
        <v>#N/A</v>
      </c>
      <c r="K63" t="e">
        <f>VLOOKUP(Table8[[#This Row],[SISdependent]]&amp;Table8[[#This Row],[Approved Service Provided]],'Optimax Rates'!$B$2:$H$148,3,FALSE)</f>
        <v>#N/A</v>
      </c>
      <c r="L63" t="str">
        <f>TEXT(Table8[[#This Row],[Date of Service]],"m/dd/yyyy ")&amp;" "&amp;TEXT(Table8[[#This Row],[Time In HH:MM AM/PM]],"hh:mm")</f>
        <v>1/00/1900  00:00</v>
      </c>
      <c r="M63" t="str">
        <f>TEXT(Table8[[#This Row],[Date of Service]],"m/dd/yyyy ")&amp;" "&amp;TEXT(Table8[[#This Row],[Time Out HH:MM AM/PM]],"hh:mm")</f>
        <v>1/00/1900  00:00</v>
      </c>
      <c r="N63" t="b" cm="1">
        <f t="array" ref="N63">SUMPRODUCT((Table8[[#This Row],[Formula3]]&lt;$M$7:$M$70)*(Table8[[#This Row],[Formula4]]&gt;=$L$7:$L$70))&gt;1</f>
        <v>0</v>
      </c>
      <c r="O63" s="102">
        <f>Table8[[#This Row],[Time Out HH:MM AM/PM]]-Table8[[#This Row],[Time In HH:MM AM/PM]]</f>
        <v>0</v>
      </c>
      <c r="P63" s="103" t="str">
        <f>TEXT(Table8[[#This Row],[Formula 1]],"HH:MM")</f>
        <v>00:00</v>
      </c>
      <c r="Q63" s="103" t="str">
        <f>LEFT(Table8[[#This Row],[Formula 2]],SEARCH(":",Table8[[#This Row],[Formula 2]])-1)</f>
        <v>00</v>
      </c>
      <c r="R63" s="103" t="str">
        <f>RIGHT(Table8[[#This Row],[Formula 2]],SEARCH(":",Table8[[#This Row],[Formula 2]])-1)</f>
        <v>00</v>
      </c>
      <c r="S63" s="103">
        <f>Table8[[#This Row],[Hours]]*60+Table8[[#This Row],[Minutes]]</f>
        <v>0</v>
      </c>
      <c r="T63" s="104" t="str">
        <f>IF(ISBLANK(Table8[[#This Row],[Approved Service Provided]]),"",IF(OR(Table8[[#This Row],[Formula2]]="DAYS",Table8[[#This Row],[Formula2]]="TRIP"),1,ROUNDDOWN((Table8[[#This Row],[Total Minutes]]+7)/15,0)))</f>
        <v/>
      </c>
      <c r="U63" s="105" t="str">
        <f>IF(ISBLANK(Table8[[#This Row],[Approved Service Provided]]),"",Table8[[#This Row],[Rate1]])</f>
        <v/>
      </c>
      <c r="V63" s="105" t="str">
        <f>IF(Table8[[#This Row],[Rate]]="","",Table8[[#This Row],[Units]]*Table8[[#This Row],[Rate]])</f>
        <v/>
      </c>
      <c r="W63" s="77"/>
      <c r="X63" s="77"/>
      <c r="Y63" s="77"/>
      <c r="Z63" s="77"/>
    </row>
    <row r="64" spans="1:26" ht="13.5" hidden="1" thickBot="1" x14ac:dyDescent="0.25">
      <c r="A64" s="19"/>
      <c r="B64" s="17"/>
      <c r="C64" s="1"/>
      <c r="D64" s="2"/>
      <c r="E64" s="2"/>
      <c r="F64" s="106">
        <f t="shared" si="1"/>
        <v>0</v>
      </c>
      <c r="G64" s="106" t="e">
        <f>#REF!</f>
        <v>#REF!</v>
      </c>
      <c r="H64" t="e">
        <f>IF(Table8[[#This Row],[Waiver]]="State SLS","8"&amp;Table8[[#This Row],[Approved Service Provided]],IF(Table8[[#This Row],[Waiver]]="OBRA","9"&amp;Table8[[#This Row],[Approved Service Provided]],Table8[[#This Row],[SIS]]&amp;Table8[[#This Row],[Approved Service Provided]]))</f>
        <v>#REF!</v>
      </c>
      <c r="I64">
        <f>IF(Table8[[#This Row],[Waiver]]="State SLS",8,IF(Table8[[#This Row],[Waiver]]="OBRA",9,IFERROR(VLOOKUP(Table8[[#This Row],[Combined]],'Optimax Rates'!$B$2:$G$148,4,FALSE),0)))</f>
        <v>0</v>
      </c>
      <c r="J64" t="e">
        <f>IF(Table8[[#This Row],[SISdependent]]=0,VLOOKUP("0"&amp;Table8[[#This Row],[Approved Service Provided]],'Optimax Rates'!$B$2:$H$168,6,FALSE),VLOOKUP(Table8[[#This Row],[Combined]],'Optimax Rates'!$B$1:$G$168,6,FALSE))</f>
        <v>#N/A</v>
      </c>
      <c r="K64" t="e">
        <f>VLOOKUP(Table8[[#This Row],[SISdependent]]&amp;Table8[[#This Row],[Approved Service Provided]],'Optimax Rates'!$B$2:$H$148,3,FALSE)</f>
        <v>#N/A</v>
      </c>
      <c r="L64" t="str">
        <f>TEXT(Table8[[#This Row],[Date of Service]],"m/dd/yyyy ")&amp;" "&amp;TEXT(Table8[[#This Row],[Time In HH:MM AM/PM]],"hh:mm")</f>
        <v>1/00/1900  00:00</v>
      </c>
      <c r="M64" t="str">
        <f>TEXT(Table8[[#This Row],[Date of Service]],"m/dd/yyyy ")&amp;" "&amp;TEXT(Table8[[#This Row],[Time Out HH:MM AM/PM]],"hh:mm")</f>
        <v>1/00/1900  00:00</v>
      </c>
      <c r="N64" t="b" cm="1">
        <f t="array" ref="N64">SUMPRODUCT((Table8[[#This Row],[Formula3]]&lt;$M$7:$M$70)*(Table8[[#This Row],[Formula4]]&gt;=$L$7:$L$70))&gt;1</f>
        <v>0</v>
      </c>
      <c r="O64" s="102">
        <f>Table8[[#This Row],[Time Out HH:MM AM/PM]]-Table8[[#This Row],[Time In HH:MM AM/PM]]</f>
        <v>0</v>
      </c>
      <c r="P64" s="103" t="str">
        <f>TEXT(Table8[[#This Row],[Formula 1]],"HH:MM")</f>
        <v>00:00</v>
      </c>
      <c r="Q64" s="103" t="str">
        <f>LEFT(Table8[[#This Row],[Formula 2]],SEARCH(":",Table8[[#This Row],[Formula 2]])-1)</f>
        <v>00</v>
      </c>
      <c r="R64" s="103" t="str">
        <f>RIGHT(Table8[[#This Row],[Formula 2]],SEARCH(":",Table8[[#This Row],[Formula 2]])-1)</f>
        <v>00</v>
      </c>
      <c r="S64" s="103">
        <f>Table8[[#This Row],[Hours]]*60+Table8[[#This Row],[Minutes]]</f>
        <v>0</v>
      </c>
      <c r="T64" s="104" t="str">
        <f>IF(ISBLANK(Table8[[#This Row],[Approved Service Provided]]),"",IF(OR(Table8[[#This Row],[Formula2]]="DAYS",Table8[[#This Row],[Formula2]]="TRIP"),1,ROUNDDOWN((Table8[[#This Row],[Total Minutes]]+7)/15,0)))</f>
        <v/>
      </c>
      <c r="U64" s="105" t="str">
        <f>IF(ISBLANK(Table8[[#This Row],[Approved Service Provided]]),"",Table8[[#This Row],[Rate1]])</f>
        <v/>
      </c>
      <c r="V64" s="105" t="str">
        <f>IF(Table8[[#This Row],[Rate]]="","",Table8[[#This Row],[Units]]*Table8[[#This Row],[Rate]])</f>
        <v/>
      </c>
      <c r="W64" s="77"/>
      <c r="X64" s="77"/>
      <c r="Y64" s="77"/>
      <c r="Z64" s="77"/>
    </row>
    <row r="65" spans="1:26" ht="13.5" hidden="1" thickBot="1" x14ac:dyDescent="0.25">
      <c r="A65" s="19"/>
      <c r="B65" s="16"/>
      <c r="C65" s="1"/>
      <c r="D65" s="2"/>
      <c r="E65" s="2"/>
      <c r="F65" s="106">
        <f t="shared" si="1"/>
        <v>0</v>
      </c>
      <c r="G65" s="106" t="e">
        <f>#REF!</f>
        <v>#REF!</v>
      </c>
      <c r="H65" t="e">
        <f>IF(Table8[[#This Row],[Waiver]]="State SLS","8"&amp;Table8[[#This Row],[Approved Service Provided]],IF(Table8[[#This Row],[Waiver]]="OBRA","9"&amp;Table8[[#This Row],[Approved Service Provided]],Table8[[#This Row],[SIS]]&amp;Table8[[#This Row],[Approved Service Provided]]))</f>
        <v>#REF!</v>
      </c>
      <c r="I65">
        <f>IF(Table8[[#This Row],[Waiver]]="State SLS",8,IF(Table8[[#This Row],[Waiver]]="OBRA",9,IFERROR(VLOOKUP(Table8[[#This Row],[Combined]],'Optimax Rates'!$B$2:$G$148,4,FALSE),0)))</f>
        <v>0</v>
      </c>
      <c r="J65" t="e">
        <f>IF(Table8[[#This Row],[SISdependent]]=0,VLOOKUP("0"&amp;Table8[[#This Row],[Approved Service Provided]],'Optimax Rates'!$B$2:$H$168,6,FALSE),VLOOKUP(Table8[[#This Row],[Combined]],'Optimax Rates'!$B$1:$G$168,6,FALSE))</f>
        <v>#N/A</v>
      </c>
      <c r="K65" t="e">
        <f>VLOOKUP(Table8[[#This Row],[SISdependent]]&amp;Table8[[#This Row],[Approved Service Provided]],'Optimax Rates'!$B$2:$H$148,3,FALSE)</f>
        <v>#N/A</v>
      </c>
      <c r="L65" t="str">
        <f>TEXT(Table8[[#This Row],[Date of Service]],"m/dd/yyyy ")&amp;" "&amp;TEXT(Table8[[#This Row],[Time In HH:MM AM/PM]],"hh:mm")</f>
        <v>1/00/1900  00:00</v>
      </c>
      <c r="M65" t="str">
        <f>TEXT(Table8[[#This Row],[Date of Service]],"m/dd/yyyy ")&amp;" "&amp;TEXT(Table8[[#This Row],[Time Out HH:MM AM/PM]],"hh:mm")</f>
        <v>1/00/1900  00:00</v>
      </c>
      <c r="N65" t="b" cm="1">
        <f t="array" ref="N65">SUMPRODUCT((Table8[[#This Row],[Formula3]]&lt;$M$7:$M$70)*(Table8[[#This Row],[Formula4]]&gt;=$L$7:$L$70))&gt;1</f>
        <v>0</v>
      </c>
      <c r="O65" s="102">
        <f>Table8[[#This Row],[Time Out HH:MM AM/PM]]-Table8[[#This Row],[Time In HH:MM AM/PM]]</f>
        <v>0</v>
      </c>
      <c r="P65" s="103" t="str">
        <f>TEXT(Table8[[#This Row],[Formula 1]],"HH:MM")</f>
        <v>00:00</v>
      </c>
      <c r="Q65" s="103" t="str">
        <f>LEFT(Table8[[#This Row],[Formula 2]],SEARCH(":",Table8[[#This Row],[Formula 2]])-1)</f>
        <v>00</v>
      </c>
      <c r="R65" s="103" t="str">
        <f>RIGHT(Table8[[#This Row],[Formula 2]],SEARCH(":",Table8[[#This Row],[Formula 2]])-1)</f>
        <v>00</v>
      </c>
      <c r="S65" s="103">
        <f>Table8[[#This Row],[Hours]]*60+Table8[[#This Row],[Minutes]]</f>
        <v>0</v>
      </c>
      <c r="T65" s="104" t="str">
        <f>IF(ISBLANK(Table8[[#This Row],[Approved Service Provided]]),"",IF(OR(Table8[[#This Row],[Formula2]]="DAYS",Table8[[#This Row],[Formula2]]="TRIP"),1,ROUNDDOWN((Table8[[#This Row],[Total Minutes]]+7)/15,0)))</f>
        <v/>
      </c>
      <c r="U65" s="105" t="str">
        <f>IF(ISBLANK(Table8[[#This Row],[Approved Service Provided]]),"",Table8[[#This Row],[Rate1]])</f>
        <v/>
      </c>
      <c r="V65" s="105" t="str">
        <f>IF(Table8[[#This Row],[Rate]]="","",Table8[[#This Row],[Units]]*Table8[[#This Row],[Rate]])</f>
        <v/>
      </c>
      <c r="W65" s="77"/>
      <c r="X65" s="77"/>
      <c r="Y65" s="77"/>
      <c r="Z65" s="77"/>
    </row>
    <row r="66" spans="1:26" ht="13.5" hidden="1" thickBot="1" x14ac:dyDescent="0.25">
      <c r="A66" s="19"/>
      <c r="B66" s="16"/>
      <c r="C66" s="1"/>
      <c r="D66" s="2"/>
      <c r="E66" s="2"/>
      <c r="F66" s="106">
        <f t="shared" si="1"/>
        <v>0</v>
      </c>
      <c r="G66" s="106" t="e">
        <f>#REF!</f>
        <v>#REF!</v>
      </c>
      <c r="H66" t="e">
        <f>IF(Table8[[#This Row],[Waiver]]="State SLS","8"&amp;Table8[[#This Row],[Approved Service Provided]],IF(Table8[[#This Row],[Waiver]]="OBRA","9"&amp;Table8[[#This Row],[Approved Service Provided]],Table8[[#This Row],[SIS]]&amp;Table8[[#This Row],[Approved Service Provided]]))</f>
        <v>#REF!</v>
      </c>
      <c r="I66">
        <f>IF(Table8[[#This Row],[Waiver]]="State SLS",8,IF(Table8[[#This Row],[Waiver]]="OBRA",9,IFERROR(VLOOKUP(Table8[[#This Row],[Combined]],'Optimax Rates'!$B$2:$G$148,4,FALSE),0)))</f>
        <v>0</v>
      </c>
      <c r="J66" t="e">
        <f>IF(Table8[[#This Row],[SISdependent]]=0,VLOOKUP("0"&amp;Table8[[#This Row],[Approved Service Provided]],'Optimax Rates'!$B$2:$H$168,6,FALSE),VLOOKUP(Table8[[#This Row],[Combined]],'Optimax Rates'!$B$1:$G$168,6,FALSE))</f>
        <v>#N/A</v>
      </c>
      <c r="K66" t="e">
        <f>VLOOKUP(Table8[[#This Row],[SISdependent]]&amp;Table8[[#This Row],[Approved Service Provided]],'Optimax Rates'!$B$2:$H$148,3,FALSE)</f>
        <v>#N/A</v>
      </c>
      <c r="L66" t="str">
        <f>TEXT(Table8[[#This Row],[Date of Service]],"m/dd/yyyy ")&amp;" "&amp;TEXT(Table8[[#This Row],[Time In HH:MM AM/PM]],"hh:mm")</f>
        <v>1/00/1900  00:00</v>
      </c>
      <c r="M66" t="str">
        <f>TEXT(Table8[[#This Row],[Date of Service]],"m/dd/yyyy ")&amp;" "&amp;TEXT(Table8[[#This Row],[Time Out HH:MM AM/PM]],"hh:mm")</f>
        <v>1/00/1900  00:00</v>
      </c>
      <c r="N66" t="b" cm="1">
        <f t="array" ref="N66">SUMPRODUCT((Table8[[#This Row],[Formula3]]&lt;$M$7:$M$70)*(Table8[[#This Row],[Formula4]]&gt;=$L$7:$L$70))&gt;1</f>
        <v>0</v>
      </c>
      <c r="O66" s="102">
        <f>Table8[[#This Row],[Time Out HH:MM AM/PM]]-Table8[[#This Row],[Time In HH:MM AM/PM]]</f>
        <v>0</v>
      </c>
      <c r="P66" s="103" t="str">
        <f>TEXT(Table8[[#This Row],[Formula 1]],"HH:MM")</f>
        <v>00:00</v>
      </c>
      <c r="Q66" s="103" t="str">
        <f>LEFT(Table8[[#This Row],[Formula 2]],SEARCH(":",Table8[[#This Row],[Formula 2]])-1)</f>
        <v>00</v>
      </c>
      <c r="R66" s="103" t="str">
        <f>RIGHT(Table8[[#This Row],[Formula 2]],SEARCH(":",Table8[[#This Row],[Formula 2]])-1)</f>
        <v>00</v>
      </c>
      <c r="S66" s="103">
        <f>Table8[[#This Row],[Hours]]*60+Table8[[#This Row],[Minutes]]</f>
        <v>0</v>
      </c>
      <c r="T66" s="104" t="str">
        <f>IF(ISBLANK(Table8[[#This Row],[Approved Service Provided]]),"",IF(OR(Table8[[#This Row],[Formula2]]="DAYS",Table8[[#This Row],[Formula2]]="TRIP"),1,ROUNDDOWN((Table8[[#This Row],[Total Minutes]]+7)/15,0)))</f>
        <v/>
      </c>
      <c r="U66" s="105" t="str">
        <f>IF(ISBLANK(Table8[[#This Row],[Approved Service Provided]]),"",Table8[[#This Row],[Rate1]])</f>
        <v/>
      </c>
      <c r="V66" s="105" t="str">
        <f>IF(Table8[[#This Row],[Rate]]="","",Table8[[#This Row],[Units]]*Table8[[#This Row],[Rate]])</f>
        <v/>
      </c>
      <c r="W66" s="77"/>
      <c r="X66" s="77"/>
      <c r="Y66" s="77"/>
      <c r="Z66" s="77"/>
    </row>
    <row r="67" spans="1:26" ht="13.5" hidden="1" thickBot="1" x14ac:dyDescent="0.25">
      <c r="A67" s="19"/>
      <c r="B67" s="16"/>
      <c r="C67" s="1"/>
      <c r="D67" s="2"/>
      <c r="E67" s="2"/>
      <c r="F67" s="106">
        <f t="shared" si="1"/>
        <v>0</v>
      </c>
      <c r="G67" s="106" t="e">
        <f>#REF!</f>
        <v>#REF!</v>
      </c>
      <c r="H67" t="e">
        <f>IF(Table8[[#This Row],[Waiver]]="State SLS","8"&amp;Table8[[#This Row],[Approved Service Provided]],IF(Table8[[#This Row],[Waiver]]="OBRA","9"&amp;Table8[[#This Row],[Approved Service Provided]],Table8[[#This Row],[SIS]]&amp;Table8[[#This Row],[Approved Service Provided]]))</f>
        <v>#REF!</v>
      </c>
      <c r="I67">
        <f>IF(Table8[[#This Row],[Waiver]]="State SLS",8,IF(Table8[[#This Row],[Waiver]]="OBRA",9,IFERROR(VLOOKUP(Table8[[#This Row],[Combined]],'Optimax Rates'!$B$2:$G$148,4,FALSE),0)))</f>
        <v>0</v>
      </c>
      <c r="J67" t="e">
        <f>IF(Table8[[#This Row],[SISdependent]]=0,VLOOKUP("0"&amp;Table8[[#This Row],[Approved Service Provided]],'Optimax Rates'!$B$2:$H$168,6,FALSE),VLOOKUP(Table8[[#This Row],[Combined]],'Optimax Rates'!$B$1:$G$168,6,FALSE))</f>
        <v>#N/A</v>
      </c>
      <c r="K67" t="e">
        <f>VLOOKUP(Table8[[#This Row],[SISdependent]]&amp;Table8[[#This Row],[Approved Service Provided]],'Optimax Rates'!$B$2:$H$148,3,FALSE)</f>
        <v>#N/A</v>
      </c>
      <c r="L67" t="str">
        <f>TEXT(Table8[[#This Row],[Date of Service]],"m/dd/yyyy ")&amp;" "&amp;TEXT(Table8[[#This Row],[Time In HH:MM AM/PM]],"hh:mm")</f>
        <v>1/00/1900  00:00</v>
      </c>
      <c r="M67" t="str">
        <f>TEXT(Table8[[#This Row],[Date of Service]],"m/dd/yyyy ")&amp;" "&amp;TEXT(Table8[[#This Row],[Time Out HH:MM AM/PM]],"hh:mm")</f>
        <v>1/00/1900  00:00</v>
      </c>
      <c r="N67" t="b" cm="1">
        <f t="array" ref="N67">SUMPRODUCT((Table8[[#This Row],[Formula3]]&lt;$M$7:$M$70)*(Table8[[#This Row],[Formula4]]&gt;=$L$7:$L$70))&gt;1</f>
        <v>0</v>
      </c>
      <c r="O67" s="102">
        <f>Table8[[#This Row],[Time Out HH:MM AM/PM]]-Table8[[#This Row],[Time In HH:MM AM/PM]]</f>
        <v>0</v>
      </c>
      <c r="P67" s="103" t="str">
        <f>TEXT(Table8[[#This Row],[Formula 1]],"HH:MM")</f>
        <v>00:00</v>
      </c>
      <c r="Q67" s="103" t="str">
        <f>LEFT(Table8[[#This Row],[Formula 2]],SEARCH(":",Table8[[#This Row],[Formula 2]])-1)</f>
        <v>00</v>
      </c>
      <c r="R67" s="103" t="str">
        <f>RIGHT(Table8[[#This Row],[Formula 2]],SEARCH(":",Table8[[#This Row],[Formula 2]])-1)</f>
        <v>00</v>
      </c>
      <c r="S67" s="103">
        <f>Table8[[#This Row],[Hours]]*60+Table8[[#This Row],[Minutes]]</f>
        <v>0</v>
      </c>
      <c r="T67" s="104" t="str">
        <f>IF(ISBLANK(Table8[[#This Row],[Approved Service Provided]]),"",IF(OR(Table8[[#This Row],[Formula2]]="DAYS",Table8[[#This Row],[Formula2]]="TRIP"),1,ROUNDDOWN((Table8[[#This Row],[Total Minutes]]+7)/15,0)))</f>
        <v/>
      </c>
      <c r="U67" s="105" t="str">
        <f>IF(ISBLANK(Table8[[#This Row],[Approved Service Provided]]),"",Table8[[#This Row],[Rate1]])</f>
        <v/>
      </c>
      <c r="V67" s="105" t="str">
        <f>IF(Table8[[#This Row],[Rate]]="","",Table8[[#This Row],[Units]]*Table8[[#This Row],[Rate]])</f>
        <v/>
      </c>
      <c r="W67" s="77"/>
      <c r="X67" s="77"/>
      <c r="Y67" s="77"/>
      <c r="Z67" s="77"/>
    </row>
    <row r="68" spans="1:26" ht="13.5" hidden="1" thickBot="1" x14ac:dyDescent="0.25">
      <c r="A68" s="19"/>
      <c r="B68" s="16"/>
      <c r="C68" s="1"/>
      <c r="D68" s="2"/>
      <c r="E68" s="2"/>
      <c r="F68" s="106">
        <f t="shared" si="1"/>
        <v>0</v>
      </c>
      <c r="G68" s="106" t="e">
        <f>#REF!</f>
        <v>#REF!</v>
      </c>
      <c r="H68" t="e">
        <f>IF(Table8[[#This Row],[Waiver]]="State SLS","8"&amp;Table8[[#This Row],[Approved Service Provided]],IF(Table8[[#This Row],[Waiver]]="OBRA","9"&amp;Table8[[#This Row],[Approved Service Provided]],Table8[[#This Row],[SIS]]&amp;Table8[[#This Row],[Approved Service Provided]]))</f>
        <v>#REF!</v>
      </c>
      <c r="I68">
        <f>IF(Table8[[#This Row],[Waiver]]="State SLS",8,IF(Table8[[#This Row],[Waiver]]="OBRA",9,IFERROR(VLOOKUP(Table8[[#This Row],[Combined]],'Optimax Rates'!$B$2:$G$148,4,FALSE),0)))</f>
        <v>0</v>
      </c>
      <c r="J68" t="e">
        <f>IF(Table8[[#This Row],[SISdependent]]=0,VLOOKUP("0"&amp;Table8[[#This Row],[Approved Service Provided]],'Optimax Rates'!$B$2:$H$168,6,FALSE),VLOOKUP(Table8[[#This Row],[Combined]],'Optimax Rates'!$B$1:$G$168,6,FALSE))</f>
        <v>#N/A</v>
      </c>
      <c r="K68" t="e">
        <f>VLOOKUP(Table8[[#This Row],[SISdependent]]&amp;Table8[[#This Row],[Approved Service Provided]],'Optimax Rates'!$B$2:$H$148,3,FALSE)</f>
        <v>#N/A</v>
      </c>
      <c r="L68" t="str">
        <f>TEXT(Table8[[#This Row],[Date of Service]],"m/dd/yyyy ")&amp;" "&amp;TEXT(Table8[[#This Row],[Time In HH:MM AM/PM]],"hh:mm")</f>
        <v>1/00/1900  00:00</v>
      </c>
      <c r="M68" t="str">
        <f>TEXT(Table8[[#This Row],[Date of Service]],"m/dd/yyyy ")&amp;" "&amp;TEXT(Table8[[#This Row],[Time Out HH:MM AM/PM]],"hh:mm")</f>
        <v>1/00/1900  00:00</v>
      </c>
      <c r="N68" t="b" cm="1">
        <f t="array" ref="N68">SUMPRODUCT((Table8[[#This Row],[Formula3]]&lt;$M$7:$M$70)*(Table8[[#This Row],[Formula4]]&gt;=$L$7:$L$70))&gt;1</f>
        <v>0</v>
      </c>
      <c r="O68" s="102">
        <f>Table8[[#This Row],[Time Out HH:MM AM/PM]]-Table8[[#This Row],[Time In HH:MM AM/PM]]</f>
        <v>0</v>
      </c>
      <c r="P68" s="103" t="str">
        <f>TEXT(Table8[[#This Row],[Formula 1]],"HH:MM")</f>
        <v>00:00</v>
      </c>
      <c r="Q68" s="103" t="str">
        <f>LEFT(Table8[[#This Row],[Formula 2]],SEARCH(":",Table8[[#This Row],[Formula 2]])-1)</f>
        <v>00</v>
      </c>
      <c r="R68" s="103" t="str">
        <f>RIGHT(Table8[[#This Row],[Formula 2]],SEARCH(":",Table8[[#This Row],[Formula 2]])-1)</f>
        <v>00</v>
      </c>
      <c r="S68" s="103">
        <f>Table8[[#This Row],[Hours]]*60+Table8[[#This Row],[Minutes]]</f>
        <v>0</v>
      </c>
      <c r="T68" s="104" t="str">
        <f>IF(ISBLANK(Table8[[#This Row],[Approved Service Provided]]),"",IF(OR(Table8[[#This Row],[Formula2]]="DAYS",Table8[[#This Row],[Formula2]]="TRIP"),1,ROUNDDOWN((Table8[[#This Row],[Total Minutes]]+7)/15,0)))</f>
        <v/>
      </c>
      <c r="U68" s="105" t="str">
        <f>IF(ISBLANK(Table8[[#This Row],[Approved Service Provided]]),"",Table8[[#This Row],[Rate1]])</f>
        <v/>
      </c>
      <c r="V68" s="105" t="str">
        <f>IF(Table8[[#This Row],[Rate]]="","",Table8[[#This Row],[Units]]*Table8[[#This Row],[Rate]])</f>
        <v/>
      </c>
      <c r="W68" s="77"/>
      <c r="X68" s="77"/>
      <c r="Y68" s="77"/>
      <c r="Z68" s="77"/>
    </row>
    <row r="69" spans="1:26" ht="13.5" hidden="1" thickBot="1" x14ac:dyDescent="0.25">
      <c r="A69" s="19"/>
      <c r="B69" s="16"/>
      <c r="C69" s="1"/>
      <c r="D69" s="2"/>
      <c r="E69" s="2"/>
      <c r="F69" s="106">
        <f t="shared" si="1"/>
        <v>0</v>
      </c>
      <c r="G69" s="106" t="e">
        <f>#REF!</f>
        <v>#REF!</v>
      </c>
      <c r="H69" t="e">
        <f>IF(Table8[[#This Row],[Waiver]]="State SLS","8"&amp;Table8[[#This Row],[Approved Service Provided]],IF(Table8[[#This Row],[Waiver]]="OBRA","9"&amp;Table8[[#This Row],[Approved Service Provided]],Table8[[#This Row],[SIS]]&amp;Table8[[#This Row],[Approved Service Provided]]))</f>
        <v>#REF!</v>
      </c>
      <c r="I69">
        <f>IF(Table8[[#This Row],[Waiver]]="State SLS",8,IF(Table8[[#This Row],[Waiver]]="OBRA",9,IFERROR(VLOOKUP(Table8[[#This Row],[Combined]],'Optimax Rates'!$B$2:$G$148,4,FALSE),0)))</f>
        <v>0</v>
      </c>
      <c r="J69" t="e">
        <f>IF(Table8[[#This Row],[SISdependent]]=0,VLOOKUP("0"&amp;Table8[[#This Row],[Approved Service Provided]],'Optimax Rates'!$B$2:$H$168,6,FALSE),VLOOKUP(Table8[[#This Row],[Combined]],'Optimax Rates'!$B$1:$G$168,6,FALSE))</f>
        <v>#N/A</v>
      </c>
      <c r="K69" t="e">
        <f>VLOOKUP(Table8[[#This Row],[SISdependent]]&amp;Table8[[#This Row],[Approved Service Provided]],'Optimax Rates'!$B$2:$H$148,3,FALSE)</f>
        <v>#N/A</v>
      </c>
      <c r="L69" t="str">
        <f>TEXT(Table8[[#This Row],[Date of Service]],"m/dd/yyyy ")&amp;" "&amp;TEXT(Table8[[#This Row],[Time In HH:MM AM/PM]],"hh:mm")</f>
        <v>1/00/1900  00:00</v>
      </c>
      <c r="M69" t="str">
        <f>TEXT(Table8[[#This Row],[Date of Service]],"m/dd/yyyy ")&amp;" "&amp;TEXT(Table8[[#This Row],[Time Out HH:MM AM/PM]],"hh:mm")</f>
        <v>1/00/1900  00:00</v>
      </c>
      <c r="N69" t="b" cm="1">
        <f t="array" ref="N69">SUMPRODUCT((Table8[[#This Row],[Formula3]]&lt;$M$7:$M$70)*(Table8[[#This Row],[Formula4]]&gt;=$L$7:$L$70))&gt;1</f>
        <v>0</v>
      </c>
      <c r="O69" s="102">
        <f>Table8[[#This Row],[Time Out HH:MM AM/PM]]-Table8[[#This Row],[Time In HH:MM AM/PM]]</f>
        <v>0</v>
      </c>
      <c r="P69" s="103" t="str">
        <f>TEXT(Table8[[#This Row],[Formula 1]],"HH:MM")</f>
        <v>00:00</v>
      </c>
      <c r="Q69" s="103" t="str">
        <f>LEFT(Table8[[#This Row],[Formula 2]],SEARCH(":",Table8[[#This Row],[Formula 2]])-1)</f>
        <v>00</v>
      </c>
      <c r="R69" s="103" t="str">
        <f>RIGHT(Table8[[#This Row],[Formula 2]],SEARCH(":",Table8[[#This Row],[Formula 2]])-1)</f>
        <v>00</v>
      </c>
      <c r="S69" s="103">
        <f>Table8[[#This Row],[Hours]]*60+Table8[[#This Row],[Minutes]]</f>
        <v>0</v>
      </c>
      <c r="T69" s="104" t="str">
        <f>IF(ISBLANK(Table8[[#This Row],[Approved Service Provided]]),"",IF(OR(Table8[[#This Row],[Formula2]]="DAYS",Table8[[#This Row],[Formula2]]="TRIP"),1,ROUNDDOWN((Table8[[#This Row],[Total Minutes]]+7)/15,0)))</f>
        <v/>
      </c>
      <c r="U69" s="105" t="str">
        <f>IF(ISBLANK(Table8[[#This Row],[Approved Service Provided]]),"",Table8[[#This Row],[Rate1]])</f>
        <v/>
      </c>
      <c r="V69" s="105" t="str">
        <f>IF(Table8[[#This Row],[Rate]]="","",Table8[[#This Row],[Units]]*Table8[[#This Row],[Rate]])</f>
        <v/>
      </c>
      <c r="W69" s="77"/>
      <c r="X69" s="77"/>
      <c r="Y69" s="77"/>
      <c r="Z69" s="77"/>
    </row>
    <row r="70" spans="1:26" hidden="1" x14ac:dyDescent="0.2">
      <c r="A70" s="19"/>
      <c r="B70" s="16"/>
      <c r="C70" s="1"/>
      <c r="D70" s="2"/>
      <c r="E70" s="2"/>
      <c r="F70" s="106">
        <f t="shared" si="1"/>
        <v>0</v>
      </c>
      <c r="G70" s="106" t="e">
        <f>#REF!</f>
        <v>#REF!</v>
      </c>
      <c r="H70" t="e">
        <f>IF(Table8[[#This Row],[Waiver]]="State SLS","8"&amp;Table8[[#This Row],[Approved Service Provided]],IF(Table8[[#This Row],[Waiver]]="OBRA","9"&amp;Table8[[#This Row],[Approved Service Provided]],Table8[[#This Row],[SIS]]&amp;Table8[[#This Row],[Approved Service Provided]]))</f>
        <v>#REF!</v>
      </c>
      <c r="I70">
        <f>IF(Table8[[#This Row],[Waiver]]="State SLS",8,IF(Table8[[#This Row],[Waiver]]="OBRA",9,IFERROR(VLOOKUP(Table8[[#This Row],[Combined]],'Optimax Rates'!$B$2:$G$148,4,FALSE),0)))</f>
        <v>0</v>
      </c>
      <c r="J70" t="e">
        <f>IF(Table8[[#This Row],[SISdependent]]=0,VLOOKUP("0"&amp;Table8[[#This Row],[Approved Service Provided]],'Optimax Rates'!$B$2:$H$168,6,FALSE),VLOOKUP(Table8[[#This Row],[Combined]],'Optimax Rates'!$B$1:$G$168,6,FALSE))</f>
        <v>#N/A</v>
      </c>
      <c r="K70" t="e">
        <f>VLOOKUP(Table8[[#This Row],[SISdependent]]&amp;Table8[[#This Row],[Approved Service Provided]],'Optimax Rates'!$B$2:$H$148,3,FALSE)</f>
        <v>#N/A</v>
      </c>
      <c r="L70" t="str">
        <f>TEXT(Table8[[#This Row],[Date of Service]],"m/dd/yyyy ")&amp;" "&amp;TEXT(Table8[[#This Row],[Time In HH:MM AM/PM]],"hh:mm")</f>
        <v>1/00/1900  00:00</v>
      </c>
      <c r="M70" t="str">
        <f>TEXT(Table8[[#This Row],[Date of Service]],"m/dd/yyyy ")&amp;" "&amp;TEXT(Table8[[#This Row],[Time Out HH:MM AM/PM]],"hh:mm")</f>
        <v>1/00/1900  00:00</v>
      </c>
      <c r="N70" t="b" cm="1">
        <f t="array" ref="N70">SUMPRODUCT((Table8[[#This Row],[Formula3]]&lt;$M$7:$M$70)*(Table8[[#This Row],[Formula4]]&gt;=$L$7:$L$70))&gt;1</f>
        <v>0</v>
      </c>
      <c r="O70" s="102">
        <f>Table8[[#This Row],[Time Out HH:MM AM/PM]]-Table8[[#This Row],[Time In HH:MM AM/PM]]</f>
        <v>0</v>
      </c>
      <c r="P70" s="103" t="str">
        <f>TEXT(Table8[[#This Row],[Formula 1]],"HH:MM")</f>
        <v>00:00</v>
      </c>
      <c r="Q70" s="103" t="str">
        <f>LEFT(Table8[[#This Row],[Formula 2]],SEARCH(":",Table8[[#This Row],[Formula 2]])-1)</f>
        <v>00</v>
      </c>
      <c r="R70" s="103" t="str">
        <f>RIGHT(Table8[[#This Row],[Formula 2]],SEARCH(":",Table8[[#This Row],[Formula 2]])-1)</f>
        <v>00</v>
      </c>
      <c r="S70" s="103">
        <f>Table8[[#This Row],[Hours]]*60+Table8[[#This Row],[Minutes]]</f>
        <v>0</v>
      </c>
      <c r="T70" s="104" t="str">
        <f>IF(ISBLANK(Table8[[#This Row],[Approved Service Provided]]),"",IF(OR(Table8[[#This Row],[Formula2]]="DAYS",Table8[[#This Row],[Formula2]]="TRIP"),1,ROUNDDOWN((Table8[[#This Row],[Total Minutes]]+7)/15,0)))</f>
        <v/>
      </c>
      <c r="U70" s="105" t="str">
        <f>IF(ISBLANK(Table8[[#This Row],[Approved Service Provided]]),"",Table8[[#This Row],[Rate1]])</f>
        <v/>
      </c>
      <c r="V70" s="105" t="str">
        <f>IF(Table8[[#This Row],[Rate]]="","",Table8[[#This Row],[Units]]*Table8[[#This Row],[Rate]])</f>
        <v/>
      </c>
      <c r="W70" s="77"/>
      <c r="X70" s="77"/>
      <c r="Y70" s="77"/>
      <c r="Z70" s="77"/>
    </row>
    <row r="71" spans="1:26" x14ac:dyDescent="0.2">
      <c r="A71" s="91"/>
      <c r="B71" s="92"/>
      <c r="C71" s="93"/>
      <c r="D71" s="93"/>
      <c r="E71" s="93" t="s">
        <v>25</v>
      </c>
      <c r="F71" s="107"/>
      <c r="G71" s="108"/>
      <c r="H71" s="108"/>
      <c r="I71" s="108"/>
      <c r="J71" s="108"/>
      <c r="K71" s="108"/>
      <c r="L71" s="108"/>
      <c r="M71" s="108"/>
      <c r="N71" s="108"/>
      <c r="O71" s="108"/>
      <c r="P71" s="108"/>
      <c r="Q71" s="108"/>
      <c r="R71" s="108"/>
      <c r="S71" s="109">
        <f>SUBTOTAL(109,Table8[Total Minutes])</f>
        <v>0</v>
      </c>
      <c r="T71" s="110">
        <f>SUBTOTAL(109,Table8[Units])</f>
        <v>0</v>
      </c>
      <c r="U71" s="111"/>
      <c r="V71" s="112">
        <f>SUBTOTAL(109,Table8[Total Amount])</f>
        <v>0</v>
      </c>
      <c r="W71" s="78"/>
      <c r="X71" s="78"/>
      <c r="Y71" s="78"/>
      <c r="Z71" s="78"/>
    </row>
    <row r="72" spans="1:26" ht="15.75" customHeight="1" x14ac:dyDescent="0.2">
      <c r="A72" s="170" t="s">
        <v>26</v>
      </c>
      <c r="B72" s="171"/>
      <c r="C72" s="171"/>
      <c r="D72" s="171"/>
      <c r="E72" s="171"/>
      <c r="F72" s="171"/>
      <c r="G72" s="171"/>
      <c r="H72" s="171"/>
      <c r="I72" s="171"/>
      <c r="J72" s="171"/>
      <c r="K72" s="171"/>
      <c r="L72" s="171"/>
      <c r="M72" s="171"/>
      <c r="N72" s="171"/>
      <c r="O72" s="171"/>
      <c r="P72" s="171"/>
      <c r="Q72" s="171"/>
      <c r="R72" s="171"/>
      <c r="S72" s="171"/>
      <c r="T72" s="171"/>
      <c r="U72" s="171"/>
      <c r="V72" s="172"/>
      <c r="W72" s="71"/>
      <c r="X72" s="71"/>
      <c r="Y72" s="71"/>
      <c r="Z72" s="71"/>
    </row>
    <row r="73" spans="1:26" ht="27.75" customHeight="1" x14ac:dyDescent="0.2">
      <c r="A73" s="173" t="s">
        <v>27</v>
      </c>
      <c r="B73" s="174"/>
      <c r="C73" s="174"/>
      <c r="D73" s="174"/>
      <c r="E73" s="174"/>
      <c r="F73" s="174"/>
      <c r="G73" s="174"/>
      <c r="H73" s="174"/>
      <c r="I73" s="174"/>
      <c r="J73" s="174"/>
      <c r="K73" s="174"/>
      <c r="L73" s="174"/>
      <c r="M73" s="174"/>
      <c r="N73" s="174"/>
      <c r="O73" s="174"/>
      <c r="P73" s="174"/>
      <c r="Q73" s="174"/>
      <c r="R73" s="174"/>
      <c r="S73" s="174"/>
      <c r="T73" s="174"/>
      <c r="U73" s="174"/>
      <c r="V73" s="175"/>
      <c r="W73" s="72"/>
      <c r="X73" s="72"/>
      <c r="Y73" s="72"/>
      <c r="Z73" s="72"/>
    </row>
    <row r="74" spans="1:26" x14ac:dyDescent="0.2">
      <c r="A74" s="40" t="s">
        <v>28</v>
      </c>
      <c r="B74" s="42"/>
      <c r="C74" s="43"/>
      <c r="D74" s="44"/>
      <c r="E74" s="39"/>
      <c r="F74" s="68"/>
      <c r="G74" s="39"/>
      <c r="H74" s="39"/>
      <c r="I74" s="39"/>
      <c r="J74" s="39"/>
      <c r="K74" s="39"/>
      <c r="L74" s="39"/>
      <c r="M74" s="39"/>
      <c r="N74" s="39"/>
      <c r="O74" s="45"/>
      <c r="P74" s="45"/>
      <c r="Q74" s="45"/>
      <c r="R74" s="45"/>
      <c r="S74" s="45"/>
      <c r="T74" s="45"/>
      <c r="V74" s="35"/>
    </row>
    <row r="75" spans="1:26" ht="14.25" x14ac:dyDescent="0.2">
      <c r="A75" s="40" t="s">
        <v>29</v>
      </c>
      <c r="B75" s="51"/>
      <c r="C75" s="50" t="s">
        <v>30</v>
      </c>
      <c r="D75" s="176"/>
      <c r="E75" s="176"/>
      <c r="F75" s="176"/>
      <c r="G75" s="176"/>
      <c r="H75" s="176"/>
      <c r="I75" s="176"/>
      <c r="J75" s="176"/>
      <c r="K75" s="176"/>
      <c r="L75" s="176"/>
      <c r="M75" s="176"/>
      <c r="N75" s="176"/>
      <c r="O75" s="176"/>
      <c r="P75" s="176"/>
      <c r="Q75" s="176"/>
      <c r="R75" s="176"/>
      <c r="S75" s="176"/>
      <c r="T75" s="176"/>
      <c r="V75" s="35"/>
    </row>
    <row r="76" spans="1:26" ht="9" customHeight="1" thickBot="1" x14ac:dyDescent="0.25">
      <c r="A76" s="41"/>
      <c r="B76" s="46"/>
      <c r="C76" s="47"/>
      <c r="D76" s="48"/>
      <c r="E76" s="46"/>
      <c r="F76" s="69"/>
      <c r="G76" s="46"/>
      <c r="H76" s="46"/>
      <c r="I76" s="46"/>
      <c r="J76" s="46"/>
      <c r="K76" s="46"/>
      <c r="L76" s="46"/>
      <c r="M76" s="46"/>
      <c r="N76" s="46"/>
      <c r="O76" s="49"/>
      <c r="P76" s="49"/>
      <c r="Q76" s="49"/>
      <c r="R76" s="49"/>
      <c r="S76" s="49"/>
      <c r="T76" s="49"/>
      <c r="U76" s="37"/>
      <c r="V76" s="38"/>
    </row>
    <row r="77" spans="1:26" x14ac:dyDescent="0.2">
      <c r="A77" s="31" t="s">
        <v>119</v>
      </c>
      <c r="B77" s="32"/>
      <c r="C77" s="33"/>
      <c r="D77" s="34"/>
    </row>
    <row r="78" spans="1:26" s="159" customFormat="1" ht="12" thickBot="1" x14ac:dyDescent="0.25">
      <c r="A78" s="152" t="s">
        <v>163</v>
      </c>
      <c r="B78" s="153"/>
      <c r="C78" s="154"/>
      <c r="D78" s="155"/>
      <c r="E78" s="156"/>
      <c r="F78" s="157"/>
      <c r="G78" s="156"/>
      <c r="H78" s="156"/>
      <c r="I78" s="156"/>
      <c r="J78" s="156"/>
      <c r="K78" s="156"/>
      <c r="L78" s="156"/>
      <c r="M78" s="156"/>
      <c r="N78" s="156"/>
      <c r="O78" s="158"/>
      <c r="P78" s="158"/>
      <c r="Q78" s="158"/>
      <c r="R78" s="158"/>
    </row>
    <row r="79" spans="1:26" x14ac:dyDescent="0.2">
      <c r="A79" s="160" t="s">
        <v>120</v>
      </c>
      <c r="B79" s="161"/>
      <c r="C79" s="161"/>
      <c r="D79" s="161"/>
      <c r="E79" s="161"/>
      <c r="F79" s="161"/>
      <c r="G79" s="161"/>
      <c r="H79" s="161"/>
      <c r="I79" s="161"/>
      <c r="J79" s="161"/>
      <c r="K79" s="161"/>
      <c r="L79" s="161"/>
      <c r="M79" s="161"/>
      <c r="N79" s="161"/>
      <c r="O79" s="161"/>
      <c r="P79" s="161"/>
      <c r="Q79" s="161"/>
      <c r="R79" s="161"/>
      <c r="S79" s="161"/>
      <c r="T79" s="161"/>
      <c r="U79" s="161"/>
      <c r="V79" s="162"/>
      <c r="W79" s="79"/>
      <c r="X79" s="79"/>
      <c r="Y79" s="79"/>
      <c r="Z79" s="79"/>
    </row>
    <row r="80" spans="1:26" ht="41.25" customHeight="1" thickBot="1" x14ac:dyDescent="0.25">
      <c r="A80" s="163"/>
      <c r="B80" s="164"/>
      <c r="C80" s="164"/>
      <c r="D80" s="164"/>
      <c r="E80" s="164"/>
      <c r="F80" s="164"/>
      <c r="G80" s="164"/>
      <c r="H80" s="164"/>
      <c r="I80" s="164"/>
      <c r="J80" s="164"/>
      <c r="K80" s="164"/>
      <c r="L80" s="164"/>
      <c r="M80" s="164"/>
      <c r="N80" s="164"/>
      <c r="O80" s="164"/>
      <c r="P80" s="164"/>
      <c r="Q80" s="164"/>
      <c r="R80" s="164"/>
      <c r="S80" s="164"/>
      <c r="T80" s="164"/>
      <c r="U80" s="164"/>
      <c r="V80" s="165"/>
      <c r="W80" s="79"/>
      <c r="X80" s="79"/>
      <c r="Y80" s="79"/>
      <c r="Z80" s="79"/>
    </row>
    <row r="81" spans="1:1" x14ac:dyDescent="0.2">
      <c r="A81" s="3"/>
    </row>
  </sheetData>
  <sheetProtection algorithmName="SHA-512" hashValue="yB0/n9TIIiJiH/cQU+gTtvoJ9nfr+S7AxEEQXm6PwUlKTNZkva+lvk+7YTPnPo7Hm+G/Fq2nFjUHzYomhERMHg==" saltValue="/DdlQwwJhT6H0oJk9MfWqQ==" spinCount="100000" sheet="1" formatColumns="0" formatRows="0" sort="0" autoFilter="0"/>
  <dataConsolidate/>
  <mergeCells count="9">
    <mergeCell ref="A79:V80"/>
    <mergeCell ref="A1:V1"/>
    <mergeCell ref="A72:V72"/>
    <mergeCell ref="A73:V73"/>
    <mergeCell ref="D75:T75"/>
    <mergeCell ref="D3:T3"/>
    <mergeCell ref="U2:V5"/>
    <mergeCell ref="D4:T4"/>
    <mergeCell ref="D2:T2"/>
  </mergeCells>
  <phoneticPr fontId="2" type="noConversion"/>
  <conditionalFormatting sqref="C72:C1048576 C3:C6 C1">
    <cfRule type="duplicateValues" dxfId="1" priority="4"/>
  </conditionalFormatting>
  <conditionalFormatting sqref="D7:E70">
    <cfRule type="expression" dxfId="0" priority="1">
      <formula>$N7=TRUE</formula>
    </cfRule>
  </conditionalFormatting>
  <dataValidations xWindow="483" yWindow="841" count="9">
    <dataValidation allowBlank="1" showInputMessage="1" promptTitle="Time Format" prompt="Please enter in the format HH:MM AM/PM. A space is needed between MM and AM/PM" sqref="F7:G70" xr:uid="{BF141E29-3564-4ACF-80B8-4726EF880E71}"/>
    <dataValidation allowBlank="1" showInputMessage="1" showErrorMessage="1" promptTitle="Approved Service Provided" prompt="All services must be authorized and invoiced according to the approved frequency. The customer’s Service Coordinator should be contacted if the current plan does not meet the customer’s needs. Retro revisions are not permitted." sqref="A6" xr:uid="{7B883730-023C-4A60-9C2F-908656A33369}"/>
    <dataValidation allowBlank="1" showInputMessage="1" showErrorMessage="1" promptTitle="Detailed Description of Service" prompt="Contact notes must be thorough, detailed, and accurately reflect the service that was provided. Notes must show that service definitions are being met. Verify that all the text is visible. You can manually resize the row height if needed." sqref="B6" xr:uid="{924B1F20-F601-41D4-BC1A-F3A5EF760187}"/>
    <dataValidation allowBlank="1" showInputMessage="1" showErrorMessage="1" promptTitle="Add More Rows" prompt="Rows can be added/removed by right-clicking on the line number(s) and selecting &quot;Unhide&quot; or &quot;Hide&quot; within the table (lines 7-70). Multiple lines can be selected at once." sqref="A72:Z78" xr:uid="{AB2D5B15-6530-480C-B9AE-C579EB3E8BD3}"/>
    <dataValidation allowBlank="1" showInputMessage="1" showErrorMessage="1" promptTitle="Add/Remove Rows" prompt="Rows can be added/removed by right-clicking on the line number(s) and selecting &quot;Unhide&quot; or &quot;Hide&quot; within the table (lines 7-70). Multiple lines can be selected at once." sqref="A1:Z1" xr:uid="{37ED6909-0D47-4850-9238-0457815878E0}"/>
    <dataValidation allowBlank="1" showInputMessage="1" showErrorMessage="1" promptTitle="Rate" prompt="The rate will calculate based on the client's waiver and SIS level" sqref="U6:U70" xr:uid="{79A948D7-88BD-476C-BDFC-F33AD1CD196B}"/>
    <dataValidation allowBlank="1" showInputMessage="1" showErrorMessage="1" promptTitle="Units" prompt="Units will be calculated from in/out times for most codes. Daily codes/trips will automatically calculate to one unit. Multiple lines may be billed on the same day for to/from trips." sqref="T6:T70" xr:uid="{2A08E69A-C778-4A4D-B790-87B0A540DCFA}"/>
    <dataValidation allowBlank="1" showInputMessage="1" promptTitle="Time Format" prompt="Please enter in the format HH:MM AM/PM. A space is needed between mins and AM/PM.Overlapping dates/times will highlight in red and should be corrected." sqref="D6:E70" xr:uid="{C2400EEE-1AB9-444D-AC68-A6055F49B8C1}"/>
    <dataValidation type="date" errorStyle="warning" allowBlank="1" showInputMessage="1" showErrorMessage="1" errorTitle="Verify Template" error="This template is for DOS between 7/1/24 and 6/30/25. You have entered a date prior to 7/1/24. Please confirm you are using the correct template. Updated templates can be found on the RMHS website" sqref="C7:C70" xr:uid="{0FF21E95-2F95-4F81-B952-7C6147418B62}">
      <formula1>45474</formula1>
      <formula2>45838</formula2>
    </dataValidation>
  </dataValidations>
  <pageMargins left="0.5" right="0.5" top="0.5" bottom="0" header="0.25" footer="0.5"/>
  <pageSetup paperSize="5" fitToHeight="0" orientation="landscape" r:id="rId1"/>
  <headerFooter scaleWithDoc="0" alignWithMargins="0">
    <oddHeader>Page &amp;P of &amp;N</oddHeader>
  </headerFooter>
  <drawing r:id="rId2"/>
  <tableParts count="1">
    <tablePart r:id="rId3"/>
  </tableParts>
  <extLst>
    <ext xmlns:x14="http://schemas.microsoft.com/office/spreadsheetml/2009/9/main" uri="{CCE6A557-97BC-4b89-ADB6-D9C93CAAB3DF}">
      <x14:dataValidations xmlns:xm="http://schemas.microsoft.com/office/excel/2006/main" xWindow="483" yWindow="841" count="2">
        <x14:dataValidation type="list" showInputMessage="1" showErrorMessage="1" xr:uid="{16969832-80A4-447E-A308-AEA873B9BA6F}">
          <x14:formula1>
            <xm:f>'Drop Downs'!$B$2:$B$5</xm:f>
          </x14:formula1>
          <xm:sqref>D3:T3</xm:sqref>
        </x14:dataValidation>
        <x14:dataValidation type="list" allowBlank="1" showInputMessage="1" xr:uid="{BFEE1468-6595-4987-AD97-36255A5C87ED}">
          <x14:formula1>
            <xm:f>'Drop Downs'!$A:$A</xm:f>
          </x14:formula1>
          <xm:sqref>A7:A70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2E06-C38C-45FA-A009-A0D84A9AB8A9}">
  <sheetPr codeName="Sheet2"/>
  <dimension ref="A1:H121"/>
  <sheetViews>
    <sheetView zoomScale="120" zoomScaleNormal="120" workbookViewId="0">
      <selection activeCell="A20" sqref="A20:XFD20"/>
    </sheetView>
  </sheetViews>
  <sheetFormatPr defaultRowHeight="12.75" x14ac:dyDescent="0.2"/>
  <cols>
    <col min="1" max="1" width="44.5703125" customWidth="1"/>
    <col min="2" max="2" width="31.42578125" customWidth="1"/>
    <col min="3" max="3" width="18.85546875" hidden="1" customWidth="1"/>
    <col min="4" max="4" width="8.28515625" hidden="1" customWidth="1"/>
    <col min="5" max="5" width="8.42578125" hidden="1" customWidth="1"/>
    <col min="6" max="6" width="54" hidden="1" customWidth="1"/>
    <col min="7" max="7" width="10.85546875" style="66" bestFit="1" customWidth="1"/>
    <col min="8" max="8" width="42.42578125" bestFit="1" customWidth="1"/>
  </cols>
  <sheetData>
    <row r="1" spans="1:8" x14ac:dyDescent="0.2">
      <c r="A1" s="15" t="s">
        <v>31</v>
      </c>
      <c r="B1" s="15" t="s">
        <v>32</v>
      </c>
      <c r="C1" s="15" t="s">
        <v>33</v>
      </c>
      <c r="D1" s="15" t="s">
        <v>34</v>
      </c>
      <c r="E1" s="15" t="s">
        <v>35</v>
      </c>
      <c r="F1" s="15" t="s">
        <v>36</v>
      </c>
      <c r="G1" s="81" t="s">
        <v>37</v>
      </c>
      <c r="H1" s="15" t="s">
        <v>38</v>
      </c>
    </row>
    <row r="2" spans="1:8" x14ac:dyDescent="0.2">
      <c r="A2" t="s">
        <v>39</v>
      </c>
      <c r="B2" s="82" t="s">
        <v>78</v>
      </c>
      <c r="C2" s="82"/>
      <c r="D2" s="82" t="s">
        <v>40</v>
      </c>
      <c r="E2" s="82" t="s">
        <v>79</v>
      </c>
      <c r="F2" s="82"/>
      <c r="G2" s="83">
        <v>28.05</v>
      </c>
      <c r="H2" s="119">
        <v>45474</v>
      </c>
    </row>
    <row r="3" spans="1:8" x14ac:dyDescent="0.2">
      <c r="A3" t="s">
        <v>42</v>
      </c>
      <c r="B3" s="82" t="s">
        <v>81</v>
      </c>
      <c r="C3" s="82"/>
      <c r="D3" s="82" t="s">
        <v>40</v>
      </c>
      <c r="E3" s="82" t="s">
        <v>79</v>
      </c>
      <c r="F3" s="82"/>
      <c r="G3" s="83">
        <v>9.4700000000000006</v>
      </c>
      <c r="H3" s="119">
        <v>45474</v>
      </c>
    </row>
    <row r="4" spans="1:8" x14ac:dyDescent="0.2">
      <c r="A4" t="s">
        <v>43</v>
      </c>
      <c r="B4" s="82" t="s">
        <v>82</v>
      </c>
      <c r="C4" s="82"/>
      <c r="D4" s="82" t="s">
        <v>40</v>
      </c>
      <c r="E4" s="82" t="s">
        <v>79</v>
      </c>
      <c r="F4" s="82"/>
      <c r="G4" s="83">
        <v>28.05</v>
      </c>
      <c r="H4" s="119">
        <v>45474</v>
      </c>
    </row>
    <row r="5" spans="1:8" x14ac:dyDescent="0.2">
      <c r="A5" t="s">
        <v>44</v>
      </c>
      <c r="B5" s="82" t="s">
        <v>83</v>
      </c>
      <c r="C5" s="82"/>
      <c r="D5" s="82" t="s">
        <v>40</v>
      </c>
      <c r="E5" s="82" t="s">
        <v>79</v>
      </c>
      <c r="F5" s="82"/>
      <c r="G5" s="83">
        <v>7.95</v>
      </c>
      <c r="H5" s="119">
        <v>45474</v>
      </c>
    </row>
    <row r="6" spans="1:8" x14ac:dyDescent="0.2">
      <c r="A6" t="s">
        <v>45</v>
      </c>
      <c r="B6" s="82" t="s">
        <v>84</v>
      </c>
      <c r="C6" s="82"/>
      <c r="D6" s="82" t="s">
        <v>40</v>
      </c>
      <c r="E6" s="82" t="s">
        <v>79</v>
      </c>
      <c r="F6" s="82"/>
      <c r="G6" s="83">
        <v>28.05</v>
      </c>
      <c r="H6" s="119">
        <v>45474</v>
      </c>
    </row>
    <row r="7" spans="1:8" x14ac:dyDescent="0.2">
      <c r="A7" t="s">
        <v>46</v>
      </c>
      <c r="B7" s="82" t="s">
        <v>85</v>
      </c>
      <c r="C7" s="82"/>
      <c r="D7" s="82" t="s">
        <v>40</v>
      </c>
      <c r="E7" s="82" t="s">
        <v>79</v>
      </c>
      <c r="F7" s="82"/>
      <c r="G7" s="83">
        <v>4.5</v>
      </c>
      <c r="H7" s="119">
        <v>45474</v>
      </c>
    </row>
    <row r="8" spans="1:8" x14ac:dyDescent="0.2">
      <c r="A8" t="s">
        <v>47</v>
      </c>
      <c r="B8" s="82" t="s">
        <v>86</v>
      </c>
      <c r="C8" s="82"/>
      <c r="D8" s="82" t="s">
        <v>40</v>
      </c>
      <c r="E8" s="82" t="s">
        <v>79</v>
      </c>
      <c r="F8" s="82"/>
      <c r="G8" s="83">
        <v>7.32</v>
      </c>
      <c r="H8" s="119">
        <v>45474</v>
      </c>
    </row>
    <row r="9" spans="1:8" x14ac:dyDescent="0.2">
      <c r="A9" t="s">
        <v>48</v>
      </c>
      <c r="B9" s="82" t="s">
        <v>87</v>
      </c>
      <c r="C9" s="82"/>
      <c r="D9" s="82" t="s">
        <v>40</v>
      </c>
      <c r="E9" s="82" t="s">
        <v>79</v>
      </c>
      <c r="F9" s="82"/>
      <c r="G9" s="83">
        <v>5.42</v>
      </c>
      <c r="H9" s="119">
        <v>45474</v>
      </c>
    </row>
    <row r="10" spans="1:8" x14ac:dyDescent="0.2">
      <c r="A10" t="s">
        <v>49</v>
      </c>
      <c r="B10" s="82" t="s">
        <v>88</v>
      </c>
      <c r="C10" s="82"/>
      <c r="D10" s="82" t="s">
        <v>40</v>
      </c>
      <c r="E10" s="82" t="s">
        <v>79</v>
      </c>
      <c r="F10" s="82"/>
      <c r="G10" s="83">
        <v>15.6</v>
      </c>
      <c r="H10" s="119">
        <v>45474</v>
      </c>
    </row>
    <row r="11" spans="1:8" x14ac:dyDescent="0.2">
      <c r="A11" t="s">
        <v>50</v>
      </c>
      <c r="B11" s="82" t="s">
        <v>89</v>
      </c>
      <c r="C11" s="82"/>
      <c r="D11" s="82" t="s">
        <v>40</v>
      </c>
      <c r="E11" s="82" t="s">
        <v>79</v>
      </c>
      <c r="F11" s="82"/>
      <c r="G11" s="83">
        <v>4.9800000000000004</v>
      </c>
      <c r="H11" s="119">
        <v>45474</v>
      </c>
    </row>
    <row r="12" spans="1:8" x14ac:dyDescent="0.2">
      <c r="A12" t="s">
        <v>51</v>
      </c>
      <c r="B12" s="82" t="s">
        <v>90</v>
      </c>
      <c r="C12" s="82"/>
      <c r="D12" s="82" t="s">
        <v>40</v>
      </c>
      <c r="E12" s="82" t="s">
        <v>79</v>
      </c>
      <c r="F12" s="82"/>
      <c r="G12" s="83">
        <v>15.61</v>
      </c>
      <c r="H12" s="119">
        <v>45474</v>
      </c>
    </row>
    <row r="13" spans="1:8" x14ac:dyDescent="0.2">
      <c r="A13" t="s">
        <v>52</v>
      </c>
      <c r="B13" s="82" t="s">
        <v>91</v>
      </c>
      <c r="C13" s="82"/>
      <c r="D13" s="82" t="s">
        <v>40</v>
      </c>
      <c r="E13" s="82" t="s">
        <v>79</v>
      </c>
      <c r="F13" s="82"/>
      <c r="G13" s="83">
        <v>20.97</v>
      </c>
      <c r="H13" s="119">
        <v>45474</v>
      </c>
    </row>
    <row r="14" spans="1:8" x14ac:dyDescent="0.2">
      <c r="A14" t="s">
        <v>53</v>
      </c>
      <c r="B14" s="82" t="s">
        <v>92</v>
      </c>
      <c r="C14" s="82"/>
      <c r="D14" s="82" t="s">
        <v>40</v>
      </c>
      <c r="E14" s="82" t="s">
        <v>79</v>
      </c>
      <c r="F14" s="82"/>
      <c r="G14" s="83">
        <v>11.97</v>
      </c>
      <c r="H14" s="119">
        <v>45474</v>
      </c>
    </row>
    <row r="15" spans="1:8" x14ac:dyDescent="0.2">
      <c r="A15" t="s">
        <v>80</v>
      </c>
      <c r="B15" s="82" t="s">
        <v>93</v>
      </c>
      <c r="C15" s="82"/>
      <c r="D15" s="82" t="s">
        <v>76</v>
      </c>
      <c r="E15" s="82" t="s">
        <v>79</v>
      </c>
      <c r="F15" s="82"/>
      <c r="G15" s="83">
        <v>7.24</v>
      </c>
      <c r="H15" s="119">
        <v>45474</v>
      </c>
    </row>
    <row r="16" spans="1:8" x14ac:dyDescent="0.2">
      <c r="A16" t="s">
        <v>54</v>
      </c>
      <c r="B16" s="82" t="s">
        <v>94</v>
      </c>
      <c r="C16" s="82"/>
      <c r="D16" s="82" t="s">
        <v>40</v>
      </c>
      <c r="E16" s="82" t="s">
        <v>116</v>
      </c>
      <c r="F16" s="82"/>
      <c r="G16" s="83">
        <v>17.5</v>
      </c>
      <c r="H16" s="119">
        <v>45474</v>
      </c>
    </row>
    <row r="17" spans="1:8" x14ac:dyDescent="0.2">
      <c r="A17" t="s">
        <v>55</v>
      </c>
      <c r="B17" s="82" t="s">
        <v>95</v>
      </c>
      <c r="C17" s="82"/>
      <c r="D17" s="82" t="s">
        <v>40</v>
      </c>
      <c r="E17" s="82" t="s">
        <v>116</v>
      </c>
      <c r="F17" s="82"/>
      <c r="G17" s="83">
        <v>25.63</v>
      </c>
      <c r="H17" s="119">
        <v>45474</v>
      </c>
    </row>
    <row r="18" spans="1:8" x14ac:dyDescent="0.2">
      <c r="A18" t="s">
        <v>56</v>
      </c>
      <c r="B18" s="82" t="s">
        <v>96</v>
      </c>
      <c r="C18" s="82"/>
      <c r="D18" s="82" t="s">
        <v>40</v>
      </c>
      <c r="E18" s="82" t="s">
        <v>116</v>
      </c>
      <c r="F18" s="82"/>
      <c r="G18" s="83">
        <v>5.95</v>
      </c>
      <c r="H18" s="119">
        <v>45474</v>
      </c>
    </row>
    <row r="19" spans="1:8" x14ac:dyDescent="0.2">
      <c r="A19" t="s">
        <v>57</v>
      </c>
      <c r="B19" s="82" t="s">
        <v>97</v>
      </c>
      <c r="C19" s="82"/>
      <c r="D19" s="82" t="s">
        <v>40</v>
      </c>
      <c r="E19" s="82" t="s">
        <v>116</v>
      </c>
      <c r="F19" s="82"/>
      <c r="G19" s="83">
        <v>4.29</v>
      </c>
      <c r="H19" s="119">
        <v>45474</v>
      </c>
    </row>
    <row r="20" spans="1:8" x14ac:dyDescent="0.2">
      <c r="A20" t="s">
        <v>58</v>
      </c>
      <c r="B20" s="82" t="s">
        <v>98</v>
      </c>
      <c r="C20" s="82"/>
      <c r="D20" s="82" t="s">
        <v>40</v>
      </c>
      <c r="E20" s="82" t="s">
        <v>116</v>
      </c>
      <c r="F20" s="82"/>
      <c r="G20" s="83">
        <v>5.88</v>
      </c>
      <c r="H20" s="119">
        <v>45474</v>
      </c>
    </row>
    <row r="21" spans="1:8" ht="13.5" customHeight="1" x14ac:dyDescent="0.2">
      <c r="A21" s="15" t="s">
        <v>59</v>
      </c>
      <c r="B21" s="82" t="s">
        <v>99</v>
      </c>
      <c r="C21" s="82"/>
      <c r="D21" s="82" t="s">
        <v>77</v>
      </c>
      <c r="E21" s="82" t="s">
        <v>116</v>
      </c>
      <c r="F21" s="82"/>
      <c r="G21" s="83">
        <v>234.72</v>
      </c>
      <c r="H21" s="119">
        <v>45474</v>
      </c>
    </row>
    <row r="22" spans="1:8" x14ac:dyDescent="0.2">
      <c r="A22" t="s">
        <v>60</v>
      </c>
      <c r="B22" s="82" t="s">
        <v>100</v>
      </c>
      <c r="C22" s="82"/>
      <c r="D22" s="82" t="s">
        <v>40</v>
      </c>
      <c r="E22" s="82" t="s">
        <v>116</v>
      </c>
      <c r="F22" s="82"/>
      <c r="G22" s="83">
        <v>4.09</v>
      </c>
      <c r="H22" s="119">
        <v>45474</v>
      </c>
    </row>
    <row r="23" spans="1:8" x14ac:dyDescent="0.2">
      <c r="A23" t="s">
        <v>61</v>
      </c>
      <c r="B23" s="82" t="s">
        <v>101</v>
      </c>
      <c r="C23" s="82"/>
      <c r="D23" s="82" t="s">
        <v>40</v>
      </c>
      <c r="E23" s="82" t="s">
        <v>116</v>
      </c>
      <c r="F23" s="82"/>
      <c r="G23" s="83">
        <v>4.88</v>
      </c>
      <c r="H23" s="119">
        <v>45474</v>
      </c>
    </row>
    <row r="24" spans="1:8" x14ac:dyDescent="0.2">
      <c r="A24" t="s">
        <v>72</v>
      </c>
      <c r="B24" s="82" t="s">
        <v>102</v>
      </c>
      <c r="C24" s="82"/>
      <c r="D24" s="82" t="s">
        <v>40</v>
      </c>
      <c r="E24" s="82" t="s">
        <v>116</v>
      </c>
      <c r="F24" s="82"/>
      <c r="G24" s="83">
        <v>26.48</v>
      </c>
      <c r="H24" s="119">
        <v>45474</v>
      </c>
    </row>
    <row r="25" spans="1:8" x14ac:dyDescent="0.2">
      <c r="A25" t="s">
        <v>73</v>
      </c>
      <c r="B25" s="82" t="s">
        <v>103</v>
      </c>
      <c r="C25" s="82"/>
      <c r="D25" s="82" t="s">
        <v>40</v>
      </c>
      <c r="E25" s="82" t="s">
        <v>116</v>
      </c>
      <c r="F25" s="82"/>
      <c r="G25" s="83">
        <v>14.95</v>
      </c>
      <c r="H25" s="119">
        <v>45474</v>
      </c>
    </row>
    <row r="26" spans="1:8" x14ac:dyDescent="0.2">
      <c r="A26" t="s">
        <v>71</v>
      </c>
      <c r="B26" s="82" t="s">
        <v>104</v>
      </c>
      <c r="C26" s="82"/>
      <c r="D26" s="82" t="s">
        <v>76</v>
      </c>
      <c r="E26" s="82" t="s">
        <v>116</v>
      </c>
      <c r="F26" s="82"/>
      <c r="G26" s="83">
        <v>15.13</v>
      </c>
      <c r="H26" s="119">
        <v>45474</v>
      </c>
    </row>
    <row r="27" spans="1:8" x14ac:dyDescent="0.2">
      <c r="A27" t="s">
        <v>39</v>
      </c>
      <c r="B27" s="82" t="s">
        <v>107</v>
      </c>
      <c r="C27" s="82"/>
      <c r="D27" s="82" t="s">
        <v>40</v>
      </c>
      <c r="E27" s="82" t="s">
        <v>116</v>
      </c>
      <c r="F27" s="82"/>
      <c r="G27" s="83">
        <v>28.05</v>
      </c>
      <c r="H27" s="84" t="s">
        <v>41</v>
      </c>
    </row>
    <row r="28" spans="1:8" x14ac:dyDescent="0.2">
      <c r="A28" t="s">
        <v>42</v>
      </c>
      <c r="B28" s="82" t="s">
        <v>108</v>
      </c>
      <c r="C28" s="82"/>
      <c r="D28" s="82" t="s">
        <v>40</v>
      </c>
      <c r="E28" s="82" t="s">
        <v>116</v>
      </c>
      <c r="F28" s="82"/>
      <c r="G28" s="83">
        <v>9.18</v>
      </c>
      <c r="H28" s="84" t="s">
        <v>41</v>
      </c>
    </row>
    <row r="29" spans="1:8" x14ac:dyDescent="0.2">
      <c r="A29" t="s">
        <v>43</v>
      </c>
      <c r="B29" s="82" t="s">
        <v>109</v>
      </c>
      <c r="C29" s="82"/>
      <c r="D29" s="82" t="s">
        <v>40</v>
      </c>
      <c r="E29" s="82" t="s">
        <v>116</v>
      </c>
      <c r="F29" s="82"/>
      <c r="G29" s="83">
        <v>28.05</v>
      </c>
      <c r="H29" s="84" t="s">
        <v>41</v>
      </c>
    </row>
    <row r="30" spans="1:8" x14ac:dyDescent="0.2">
      <c r="A30" t="s">
        <v>45</v>
      </c>
      <c r="B30" s="82" t="s">
        <v>110</v>
      </c>
      <c r="C30" s="82"/>
      <c r="D30" s="82" t="s">
        <v>40</v>
      </c>
      <c r="E30" s="82" t="s">
        <v>116</v>
      </c>
      <c r="F30" s="82"/>
      <c r="G30" s="83">
        <v>28.05</v>
      </c>
      <c r="H30" s="84" t="s">
        <v>41</v>
      </c>
    </row>
    <row r="31" spans="1:8" x14ac:dyDescent="0.2">
      <c r="A31" t="s">
        <v>60</v>
      </c>
      <c r="B31" s="82" t="s">
        <v>105</v>
      </c>
      <c r="C31" s="82"/>
      <c r="D31" s="82" t="s">
        <v>40</v>
      </c>
      <c r="E31" s="82" t="s">
        <v>116</v>
      </c>
      <c r="F31" s="82"/>
      <c r="G31" s="83">
        <v>7.24</v>
      </c>
      <c r="H31" s="84" t="s">
        <v>41</v>
      </c>
    </row>
    <row r="32" spans="1:8" x14ac:dyDescent="0.2">
      <c r="A32" t="s">
        <v>61</v>
      </c>
      <c r="B32" s="82" t="s">
        <v>106</v>
      </c>
      <c r="C32" s="82"/>
      <c r="D32" s="82" t="s">
        <v>40</v>
      </c>
      <c r="E32" s="82" t="s">
        <v>116</v>
      </c>
      <c r="F32" s="82"/>
      <c r="G32" s="83">
        <v>7.72</v>
      </c>
      <c r="H32" s="84" t="s">
        <v>41</v>
      </c>
    </row>
    <row r="33" spans="1:8" x14ac:dyDescent="0.2">
      <c r="A33" t="s">
        <v>48</v>
      </c>
      <c r="B33" s="82" t="s">
        <v>111</v>
      </c>
      <c r="C33" s="82"/>
      <c r="D33" s="82" t="s">
        <v>40</v>
      </c>
      <c r="E33" s="82" t="s">
        <v>116</v>
      </c>
      <c r="F33" s="82"/>
      <c r="G33" s="83">
        <v>8.32</v>
      </c>
      <c r="H33" s="84" t="s">
        <v>41</v>
      </c>
    </row>
    <row r="34" spans="1:8" x14ac:dyDescent="0.2">
      <c r="A34" t="s">
        <v>49</v>
      </c>
      <c r="B34" s="82" t="s">
        <v>112</v>
      </c>
      <c r="C34" s="82"/>
      <c r="D34" s="82" t="s">
        <v>40</v>
      </c>
      <c r="E34" s="82" t="s">
        <v>116</v>
      </c>
      <c r="F34" s="82"/>
      <c r="G34" s="83">
        <v>15.6</v>
      </c>
      <c r="H34" s="84" t="s">
        <v>41</v>
      </c>
    </row>
    <row r="35" spans="1:8" x14ac:dyDescent="0.2">
      <c r="A35" t="s">
        <v>50</v>
      </c>
      <c r="B35" s="82" t="s">
        <v>113</v>
      </c>
      <c r="C35" s="82"/>
      <c r="D35" s="82" t="s">
        <v>40</v>
      </c>
      <c r="E35" s="82" t="s">
        <v>116</v>
      </c>
      <c r="F35" s="82"/>
      <c r="G35" s="83">
        <v>4.9800000000000004</v>
      </c>
      <c r="H35" s="84" t="s">
        <v>41</v>
      </c>
    </row>
    <row r="36" spans="1:8" x14ac:dyDescent="0.2">
      <c r="A36" t="s">
        <v>51</v>
      </c>
      <c r="B36" s="82" t="s">
        <v>114</v>
      </c>
      <c r="C36" s="82"/>
      <c r="D36" s="82" t="s">
        <v>40</v>
      </c>
      <c r="E36" s="82" t="s">
        <v>116</v>
      </c>
      <c r="F36" s="82"/>
      <c r="G36" s="83">
        <v>15.6</v>
      </c>
      <c r="H36" s="84" t="s">
        <v>41</v>
      </c>
    </row>
    <row r="37" spans="1:8" x14ac:dyDescent="0.2">
      <c r="A37" t="s">
        <v>80</v>
      </c>
      <c r="B37" s="82" t="s">
        <v>115</v>
      </c>
      <c r="C37" s="82"/>
      <c r="D37" s="82" t="s">
        <v>40</v>
      </c>
      <c r="E37" s="82" t="s">
        <v>116</v>
      </c>
      <c r="F37" s="82"/>
      <c r="G37" s="83">
        <v>15.13</v>
      </c>
      <c r="H37" s="84" t="s">
        <v>41</v>
      </c>
    </row>
    <row r="38" spans="1:8" x14ac:dyDescent="0.2">
      <c r="A38" s="82"/>
      <c r="B38" s="82"/>
      <c r="C38" s="82"/>
      <c r="D38" s="82"/>
      <c r="E38" s="82"/>
      <c r="F38" s="82"/>
      <c r="G38" s="83"/>
      <c r="H38" s="84"/>
    </row>
    <row r="39" spans="1:8" x14ac:dyDescent="0.2">
      <c r="A39" s="82"/>
      <c r="B39" s="82"/>
      <c r="C39" s="82"/>
      <c r="D39" s="82"/>
      <c r="E39" s="82"/>
      <c r="F39" s="82"/>
      <c r="G39" s="83"/>
      <c r="H39" s="84"/>
    </row>
    <row r="40" spans="1:8" x14ac:dyDescent="0.2">
      <c r="A40" s="82"/>
      <c r="B40" s="82"/>
      <c r="C40" s="82"/>
      <c r="D40" s="82"/>
      <c r="E40" s="82"/>
      <c r="F40" s="82"/>
      <c r="G40" s="83"/>
      <c r="H40" s="84"/>
    </row>
    <row r="41" spans="1:8" x14ac:dyDescent="0.2">
      <c r="A41" s="82"/>
      <c r="B41" s="82"/>
      <c r="C41" s="82"/>
      <c r="D41" s="82"/>
      <c r="E41" s="82"/>
      <c r="F41" s="82"/>
      <c r="G41" s="83"/>
      <c r="H41" s="84"/>
    </row>
    <row r="42" spans="1:8" x14ac:dyDescent="0.2">
      <c r="A42" s="82"/>
      <c r="B42" s="82"/>
      <c r="C42" s="82"/>
      <c r="D42" s="82"/>
      <c r="E42" s="82"/>
      <c r="F42" s="82"/>
      <c r="G42" s="83"/>
      <c r="H42" s="84"/>
    </row>
    <row r="43" spans="1:8" x14ac:dyDescent="0.2">
      <c r="A43" s="82"/>
      <c r="B43" s="82"/>
      <c r="C43" s="82"/>
      <c r="D43" s="82"/>
      <c r="E43" s="82"/>
      <c r="F43" s="82"/>
      <c r="G43" s="83"/>
      <c r="H43" s="84"/>
    </row>
    <row r="44" spans="1:8" x14ac:dyDescent="0.2">
      <c r="A44" s="82"/>
      <c r="B44" s="82"/>
      <c r="C44" s="82"/>
      <c r="D44" s="82"/>
      <c r="E44" s="82"/>
      <c r="F44" s="82"/>
      <c r="G44" s="83"/>
      <c r="H44" s="84"/>
    </row>
    <row r="45" spans="1:8" x14ac:dyDescent="0.2">
      <c r="A45" s="82"/>
      <c r="B45" s="82"/>
      <c r="C45" s="82"/>
      <c r="D45" s="82"/>
      <c r="E45" s="82"/>
      <c r="F45" s="82"/>
      <c r="G45" s="83"/>
      <c r="H45" s="84"/>
    </row>
    <row r="46" spans="1:8" x14ac:dyDescent="0.2">
      <c r="A46" s="82"/>
      <c r="B46" s="82"/>
      <c r="C46" s="82"/>
      <c r="D46" s="82"/>
      <c r="E46" s="82"/>
      <c r="F46" s="82"/>
      <c r="G46" s="83"/>
      <c r="H46" s="84"/>
    </row>
    <row r="47" spans="1:8" x14ac:dyDescent="0.2">
      <c r="A47" s="82"/>
      <c r="B47" s="82"/>
      <c r="C47" s="82"/>
      <c r="D47" s="82"/>
      <c r="E47" s="82"/>
      <c r="F47" s="82"/>
      <c r="G47" s="83"/>
      <c r="H47" s="84"/>
    </row>
    <row r="48" spans="1:8" x14ac:dyDescent="0.2">
      <c r="A48" s="82"/>
      <c r="B48" s="82"/>
      <c r="C48" s="82"/>
      <c r="D48" s="82"/>
      <c r="E48" s="82"/>
      <c r="F48" s="82"/>
      <c r="G48" s="83"/>
      <c r="H48" s="84"/>
    </row>
    <row r="49" spans="1:8" x14ac:dyDescent="0.2">
      <c r="A49" s="82"/>
      <c r="B49" s="82"/>
      <c r="C49" s="82"/>
      <c r="D49" s="82"/>
      <c r="E49" s="82"/>
      <c r="F49" s="82"/>
      <c r="G49" s="83"/>
      <c r="H49" s="84"/>
    </row>
    <row r="50" spans="1:8" x14ac:dyDescent="0.2">
      <c r="A50" s="82"/>
      <c r="B50" s="82"/>
      <c r="C50" s="82"/>
      <c r="D50" s="82"/>
      <c r="E50" s="82"/>
      <c r="F50" s="82"/>
      <c r="G50" s="83"/>
      <c r="H50" s="84"/>
    </row>
    <row r="51" spans="1:8" x14ac:dyDescent="0.2">
      <c r="A51" s="82"/>
      <c r="B51" s="82"/>
      <c r="C51" s="82"/>
      <c r="D51" s="82"/>
      <c r="E51" s="82"/>
      <c r="F51" s="82"/>
      <c r="G51" s="83"/>
      <c r="H51" s="84"/>
    </row>
    <row r="52" spans="1:8" x14ac:dyDescent="0.2">
      <c r="A52" s="82"/>
      <c r="B52" s="82"/>
      <c r="C52" s="82"/>
      <c r="D52" s="82"/>
      <c r="E52" s="82"/>
      <c r="F52" s="82"/>
      <c r="G52" s="83"/>
      <c r="H52" s="84"/>
    </row>
    <row r="53" spans="1:8" x14ac:dyDescent="0.2">
      <c r="A53" s="82"/>
      <c r="B53" s="82"/>
      <c r="C53" s="82"/>
      <c r="D53" s="82"/>
      <c r="E53" s="82"/>
      <c r="F53" s="82"/>
      <c r="G53" s="83"/>
      <c r="H53" s="84"/>
    </row>
    <row r="54" spans="1:8" x14ac:dyDescent="0.2">
      <c r="A54" s="82"/>
      <c r="B54" s="82"/>
      <c r="C54" s="82"/>
      <c r="D54" s="82"/>
      <c r="E54" s="82"/>
      <c r="F54" s="82"/>
      <c r="G54" s="83"/>
      <c r="H54" s="84"/>
    </row>
    <row r="55" spans="1:8" x14ac:dyDescent="0.2">
      <c r="A55" s="82"/>
      <c r="B55" s="82"/>
      <c r="C55" s="82"/>
      <c r="D55" s="82"/>
      <c r="E55" s="82"/>
      <c r="F55" s="82"/>
      <c r="G55" s="83"/>
      <c r="H55" s="84"/>
    </row>
    <row r="56" spans="1:8" x14ac:dyDescent="0.2">
      <c r="A56" s="82"/>
      <c r="B56" s="82"/>
      <c r="C56" s="82"/>
      <c r="D56" s="82"/>
      <c r="E56" s="82"/>
      <c r="F56" s="82"/>
      <c r="G56" s="83"/>
      <c r="H56" s="84"/>
    </row>
    <row r="57" spans="1:8" x14ac:dyDescent="0.2">
      <c r="A57" s="82"/>
      <c r="B57" s="82"/>
      <c r="C57" s="82"/>
      <c r="D57" s="82"/>
      <c r="E57" s="82"/>
      <c r="F57" s="82"/>
      <c r="G57" s="83"/>
      <c r="H57" s="84"/>
    </row>
    <row r="58" spans="1:8" x14ac:dyDescent="0.2">
      <c r="A58" s="82"/>
      <c r="B58" s="82"/>
      <c r="C58" s="82"/>
      <c r="D58" s="82"/>
      <c r="E58" s="82"/>
      <c r="F58" s="82"/>
      <c r="G58" s="83"/>
      <c r="H58" s="84"/>
    </row>
    <row r="59" spans="1:8" x14ac:dyDescent="0.2">
      <c r="A59" s="82"/>
      <c r="B59" s="82"/>
      <c r="C59" s="82"/>
      <c r="D59" s="82"/>
      <c r="E59" s="82"/>
      <c r="F59" s="82"/>
      <c r="G59" s="83"/>
      <c r="H59" s="84"/>
    </row>
    <row r="60" spans="1:8" x14ac:dyDescent="0.2">
      <c r="A60" s="82"/>
      <c r="B60" s="82"/>
      <c r="C60" s="82"/>
      <c r="D60" s="82"/>
      <c r="E60" s="82"/>
      <c r="F60" s="82"/>
      <c r="G60" s="83"/>
      <c r="H60" s="84"/>
    </row>
    <row r="61" spans="1:8" x14ac:dyDescent="0.2">
      <c r="A61" s="82"/>
      <c r="B61" s="82"/>
      <c r="C61" s="82"/>
      <c r="D61" s="82"/>
      <c r="E61" s="82"/>
      <c r="F61" s="82"/>
      <c r="G61" s="83"/>
      <c r="H61" s="84"/>
    </row>
    <row r="62" spans="1:8" x14ac:dyDescent="0.2">
      <c r="A62" s="82"/>
      <c r="B62" s="82"/>
      <c r="C62" s="82"/>
      <c r="D62" s="82"/>
      <c r="E62" s="82"/>
      <c r="F62" s="82"/>
      <c r="G62" s="83"/>
      <c r="H62" s="84"/>
    </row>
    <row r="63" spans="1:8" x14ac:dyDescent="0.2">
      <c r="A63" s="82"/>
      <c r="B63" s="82"/>
      <c r="C63" s="82"/>
      <c r="D63" s="82"/>
      <c r="E63" s="82"/>
      <c r="F63" s="82"/>
      <c r="G63" s="83"/>
      <c r="H63" s="84"/>
    </row>
    <row r="64" spans="1:8" x14ac:dyDescent="0.2">
      <c r="A64" s="82"/>
      <c r="B64" s="82"/>
      <c r="C64" s="82"/>
      <c r="D64" s="82"/>
      <c r="E64" s="82"/>
      <c r="F64" s="82"/>
      <c r="G64" s="83"/>
      <c r="H64" s="84"/>
    </row>
    <row r="65" spans="1:8" x14ac:dyDescent="0.2">
      <c r="A65" s="82"/>
      <c r="B65" s="82"/>
      <c r="C65" s="82"/>
      <c r="D65" s="82"/>
      <c r="E65" s="82"/>
      <c r="F65" s="82"/>
      <c r="G65" s="83"/>
      <c r="H65" s="84"/>
    </row>
    <row r="66" spans="1:8" x14ac:dyDescent="0.2">
      <c r="A66" s="82"/>
      <c r="B66" s="82"/>
      <c r="C66" s="82"/>
      <c r="D66" s="82"/>
      <c r="E66" s="82"/>
      <c r="F66" s="82"/>
      <c r="G66" s="83"/>
      <c r="H66" s="84"/>
    </row>
    <row r="67" spans="1:8" x14ac:dyDescent="0.2">
      <c r="A67" s="82"/>
      <c r="B67" s="82"/>
      <c r="C67" s="82"/>
      <c r="D67" s="82"/>
      <c r="E67" s="82"/>
      <c r="F67" s="82"/>
      <c r="G67" s="83"/>
      <c r="H67" s="84"/>
    </row>
    <row r="68" spans="1:8" x14ac:dyDescent="0.2">
      <c r="A68" s="82"/>
      <c r="B68" s="82"/>
      <c r="C68" s="82"/>
      <c r="D68" s="82"/>
      <c r="E68" s="82"/>
      <c r="F68" s="82"/>
      <c r="G68" s="83"/>
      <c r="H68" s="84"/>
    </row>
    <row r="69" spans="1:8" x14ac:dyDescent="0.2">
      <c r="A69" s="82"/>
      <c r="B69" s="82"/>
      <c r="C69" s="82"/>
      <c r="D69" s="82"/>
      <c r="E69" s="82"/>
      <c r="F69" s="82"/>
      <c r="G69" s="83"/>
      <c r="H69" s="84"/>
    </row>
    <row r="70" spans="1:8" x14ac:dyDescent="0.2">
      <c r="A70" s="82"/>
      <c r="B70" s="82"/>
      <c r="C70" s="82"/>
      <c r="D70" s="82"/>
      <c r="E70" s="82"/>
      <c r="F70" s="82"/>
      <c r="G70" s="83"/>
      <c r="H70" s="84"/>
    </row>
    <row r="71" spans="1:8" x14ac:dyDescent="0.2">
      <c r="A71" s="82"/>
      <c r="B71" s="82"/>
      <c r="C71" s="82"/>
      <c r="D71" s="82"/>
      <c r="E71" s="82"/>
      <c r="F71" s="82"/>
      <c r="G71" s="83"/>
      <c r="H71" s="84"/>
    </row>
    <row r="72" spans="1:8" x14ac:dyDescent="0.2">
      <c r="A72" s="82"/>
      <c r="B72" s="82"/>
      <c r="C72" s="82"/>
      <c r="D72" s="82"/>
      <c r="E72" s="82"/>
      <c r="F72" s="82"/>
      <c r="G72" s="83"/>
      <c r="H72" s="84"/>
    </row>
    <row r="73" spans="1:8" x14ac:dyDescent="0.2">
      <c r="A73" s="82"/>
      <c r="B73" s="82"/>
      <c r="C73" s="82"/>
      <c r="D73" s="82"/>
      <c r="E73" s="82"/>
      <c r="F73" s="82"/>
      <c r="G73" s="83"/>
      <c r="H73" s="84"/>
    </row>
    <row r="74" spans="1:8" x14ac:dyDescent="0.2">
      <c r="A74" s="82"/>
      <c r="B74" s="82"/>
      <c r="C74" s="82"/>
      <c r="D74" s="82"/>
      <c r="E74" s="82"/>
      <c r="F74" s="82"/>
      <c r="G74" s="83"/>
      <c r="H74" s="84"/>
    </row>
    <row r="75" spans="1:8" x14ac:dyDescent="0.2">
      <c r="A75" s="82"/>
      <c r="B75" s="82"/>
      <c r="C75" s="82"/>
      <c r="D75" s="82"/>
      <c r="E75" s="82"/>
      <c r="F75" s="82"/>
      <c r="G75" s="83"/>
      <c r="H75" s="84"/>
    </row>
    <row r="76" spans="1:8" x14ac:dyDescent="0.2">
      <c r="A76" s="82"/>
      <c r="B76" s="82"/>
      <c r="C76" s="82"/>
      <c r="D76" s="82"/>
      <c r="E76" s="82"/>
      <c r="F76" s="82"/>
      <c r="G76" s="83"/>
      <c r="H76" s="84"/>
    </row>
    <row r="77" spans="1:8" x14ac:dyDescent="0.2">
      <c r="A77" s="82"/>
      <c r="B77" s="82"/>
      <c r="C77" s="82"/>
      <c r="D77" s="82"/>
      <c r="E77" s="82"/>
      <c r="F77" s="82"/>
      <c r="G77" s="83"/>
      <c r="H77" s="84"/>
    </row>
    <row r="78" spans="1:8" x14ac:dyDescent="0.2">
      <c r="A78" s="82"/>
      <c r="B78" s="82"/>
      <c r="C78" s="82"/>
      <c r="D78" s="82"/>
      <c r="E78" s="82"/>
      <c r="F78" s="82"/>
      <c r="G78" s="83"/>
      <c r="H78" s="84"/>
    </row>
    <row r="79" spans="1:8" x14ac:dyDescent="0.2">
      <c r="A79" s="82"/>
      <c r="B79" s="82"/>
      <c r="C79" s="82"/>
      <c r="D79" s="82"/>
      <c r="E79" s="82"/>
      <c r="F79" s="82"/>
      <c r="G79" s="83"/>
      <c r="H79" s="84"/>
    </row>
    <row r="80" spans="1:8" x14ac:dyDescent="0.2">
      <c r="A80" s="82"/>
      <c r="B80" s="82"/>
      <c r="C80" s="82"/>
      <c r="D80" s="82"/>
      <c r="E80" s="82"/>
      <c r="F80" s="82"/>
      <c r="G80" s="83"/>
      <c r="H80" s="84"/>
    </row>
    <row r="81" spans="1:8" x14ac:dyDescent="0.2">
      <c r="A81" s="82"/>
      <c r="B81" s="82"/>
      <c r="C81" s="82"/>
      <c r="D81" s="82"/>
      <c r="E81" s="82"/>
      <c r="F81" s="82"/>
      <c r="G81" s="83"/>
      <c r="H81" s="84"/>
    </row>
    <row r="82" spans="1:8" x14ac:dyDescent="0.2">
      <c r="A82" s="82"/>
      <c r="B82" s="82"/>
      <c r="C82" s="82"/>
      <c r="D82" s="82"/>
      <c r="E82" s="82"/>
      <c r="F82" s="82"/>
      <c r="G82" s="83"/>
      <c r="H82" s="84"/>
    </row>
    <row r="83" spans="1:8" x14ac:dyDescent="0.2">
      <c r="A83" s="82"/>
      <c r="B83" s="82"/>
      <c r="C83" s="82"/>
      <c r="D83" s="82"/>
      <c r="E83" s="82"/>
      <c r="F83" s="82"/>
      <c r="G83" s="83"/>
      <c r="H83" s="84"/>
    </row>
    <row r="84" spans="1:8" x14ac:dyDescent="0.2">
      <c r="A84" s="82"/>
      <c r="B84" s="82"/>
      <c r="C84" s="82"/>
      <c r="D84" s="82"/>
      <c r="E84" s="82"/>
      <c r="F84" s="82"/>
      <c r="G84" s="83"/>
      <c r="H84" s="84"/>
    </row>
    <row r="85" spans="1:8" x14ac:dyDescent="0.2">
      <c r="A85" s="82"/>
      <c r="B85" s="82"/>
      <c r="C85" s="82"/>
      <c r="D85" s="82"/>
      <c r="E85" s="82"/>
      <c r="F85" s="82"/>
      <c r="G85" s="83"/>
      <c r="H85" s="84"/>
    </row>
    <row r="86" spans="1:8" x14ac:dyDescent="0.2">
      <c r="A86" s="82"/>
      <c r="B86" s="82"/>
      <c r="C86" s="82"/>
      <c r="D86" s="82"/>
      <c r="E86" s="82"/>
      <c r="F86" s="82"/>
      <c r="G86" s="83"/>
      <c r="H86" s="84"/>
    </row>
    <row r="87" spans="1:8" x14ac:dyDescent="0.2">
      <c r="A87" s="82"/>
      <c r="B87" s="82"/>
      <c r="C87" s="82"/>
      <c r="D87" s="82"/>
      <c r="E87" s="82"/>
      <c r="F87" s="82"/>
      <c r="G87" s="83"/>
      <c r="H87" s="84"/>
    </row>
    <row r="88" spans="1:8" x14ac:dyDescent="0.2">
      <c r="A88" s="82"/>
      <c r="B88" s="82"/>
      <c r="C88" s="82"/>
      <c r="D88" s="82"/>
      <c r="E88" s="82"/>
      <c r="F88" s="82"/>
      <c r="G88" s="83"/>
      <c r="H88" s="84"/>
    </row>
    <row r="89" spans="1:8" x14ac:dyDescent="0.2">
      <c r="A89" s="82"/>
      <c r="B89" s="82"/>
      <c r="C89" s="82"/>
      <c r="D89" s="82"/>
      <c r="E89" s="82"/>
      <c r="F89" s="82"/>
      <c r="G89" s="83"/>
      <c r="H89" s="84"/>
    </row>
    <row r="90" spans="1:8" x14ac:dyDescent="0.2">
      <c r="A90" s="82"/>
      <c r="B90" s="82"/>
      <c r="C90" s="82"/>
      <c r="D90" s="82"/>
      <c r="E90" s="82"/>
      <c r="F90" s="82"/>
      <c r="G90" s="83"/>
      <c r="H90" s="84"/>
    </row>
    <row r="91" spans="1:8" x14ac:dyDescent="0.2">
      <c r="A91" s="82"/>
      <c r="B91" s="82"/>
      <c r="C91" s="82"/>
      <c r="D91" s="82"/>
      <c r="E91" s="82"/>
      <c r="F91" s="82"/>
      <c r="G91" s="83"/>
      <c r="H91" s="84"/>
    </row>
    <row r="92" spans="1:8" x14ac:dyDescent="0.2">
      <c r="A92" s="82"/>
      <c r="B92" s="82"/>
      <c r="C92" s="82"/>
      <c r="D92" s="82"/>
      <c r="E92" s="82"/>
      <c r="F92" s="82"/>
      <c r="G92" s="83"/>
      <c r="H92" s="84"/>
    </row>
    <row r="93" spans="1:8" x14ac:dyDescent="0.2">
      <c r="A93" s="82"/>
      <c r="B93" s="82"/>
      <c r="C93" s="82"/>
      <c r="D93" s="82"/>
      <c r="E93" s="82"/>
      <c r="F93" s="82"/>
      <c r="G93" s="83"/>
      <c r="H93" s="84"/>
    </row>
    <row r="94" spans="1:8" x14ac:dyDescent="0.2">
      <c r="A94" s="82"/>
      <c r="B94" s="82"/>
      <c r="C94" s="82"/>
      <c r="D94" s="82"/>
      <c r="E94" s="82"/>
      <c r="F94" s="82"/>
      <c r="G94" s="83"/>
      <c r="H94" s="84"/>
    </row>
    <row r="95" spans="1:8" x14ac:dyDescent="0.2">
      <c r="A95" s="82"/>
      <c r="B95" s="82"/>
      <c r="C95" s="82"/>
      <c r="D95" s="82"/>
      <c r="E95" s="82"/>
      <c r="F95" s="82"/>
      <c r="G95" s="83"/>
      <c r="H95" s="84"/>
    </row>
    <row r="96" spans="1:8" x14ac:dyDescent="0.2">
      <c r="A96" s="82"/>
      <c r="B96" s="82"/>
      <c r="C96" s="82"/>
      <c r="D96" s="82"/>
      <c r="E96" s="82"/>
      <c r="F96" s="82"/>
      <c r="G96" s="83"/>
      <c r="H96" s="84"/>
    </row>
    <row r="97" spans="1:8" x14ac:dyDescent="0.2">
      <c r="A97" s="82"/>
      <c r="B97" s="82"/>
      <c r="C97" s="82"/>
      <c r="D97" s="82"/>
      <c r="E97" s="82"/>
      <c r="F97" s="82"/>
      <c r="G97" s="83"/>
      <c r="H97" s="84"/>
    </row>
    <row r="98" spans="1:8" x14ac:dyDescent="0.2">
      <c r="A98" s="82"/>
      <c r="B98" s="82"/>
      <c r="C98" s="82"/>
      <c r="D98" s="82"/>
      <c r="E98" s="82"/>
      <c r="F98" s="82"/>
      <c r="G98" s="83"/>
      <c r="H98" s="84"/>
    </row>
    <row r="99" spans="1:8" x14ac:dyDescent="0.2">
      <c r="A99" s="82"/>
      <c r="B99" s="82"/>
      <c r="C99" s="82"/>
      <c r="D99" s="82"/>
      <c r="E99" s="82"/>
      <c r="F99" s="82"/>
      <c r="G99" s="83"/>
      <c r="H99" s="84"/>
    </row>
    <row r="100" spans="1:8" x14ac:dyDescent="0.2">
      <c r="A100" s="82"/>
      <c r="B100" s="82"/>
      <c r="C100" s="82"/>
      <c r="D100" s="82"/>
      <c r="E100" s="82"/>
      <c r="F100" s="82"/>
      <c r="G100" s="83"/>
      <c r="H100" s="84"/>
    </row>
    <row r="101" spans="1:8" x14ac:dyDescent="0.2">
      <c r="A101" s="82"/>
      <c r="B101" s="82"/>
      <c r="C101" s="82"/>
      <c r="D101" s="82"/>
      <c r="E101" s="82"/>
      <c r="F101" s="82"/>
      <c r="G101" s="83"/>
      <c r="H101" s="84"/>
    </row>
    <row r="102" spans="1:8" x14ac:dyDescent="0.2">
      <c r="A102" s="82"/>
      <c r="B102" s="82"/>
      <c r="C102" s="82"/>
      <c r="D102" s="82"/>
      <c r="E102" s="82"/>
      <c r="F102" s="82"/>
      <c r="G102" s="83"/>
      <c r="H102" s="84"/>
    </row>
    <row r="103" spans="1:8" x14ac:dyDescent="0.2">
      <c r="A103" s="82"/>
      <c r="B103" s="82"/>
      <c r="C103" s="82"/>
      <c r="D103" s="82"/>
      <c r="E103" s="82"/>
      <c r="F103" s="82"/>
      <c r="G103" s="83"/>
      <c r="H103" s="84"/>
    </row>
    <row r="104" spans="1:8" x14ac:dyDescent="0.2">
      <c r="A104" s="82"/>
      <c r="B104" s="82"/>
      <c r="C104" s="82"/>
      <c r="D104" s="82"/>
      <c r="E104" s="82"/>
      <c r="F104" s="82"/>
      <c r="G104" s="83"/>
      <c r="H104" s="84"/>
    </row>
    <row r="105" spans="1:8" x14ac:dyDescent="0.2">
      <c r="A105" s="82"/>
      <c r="B105" s="82"/>
      <c r="C105" s="82"/>
      <c r="D105" s="82"/>
      <c r="E105" s="82"/>
      <c r="F105" s="82"/>
      <c r="G105" s="83"/>
      <c r="H105" s="84"/>
    </row>
    <row r="106" spans="1:8" x14ac:dyDescent="0.2">
      <c r="A106" s="82"/>
      <c r="B106" s="82"/>
      <c r="C106" s="82"/>
      <c r="D106" s="82"/>
      <c r="E106" s="82"/>
      <c r="F106" s="82"/>
      <c r="G106" s="83"/>
      <c r="H106" s="84"/>
    </row>
    <row r="107" spans="1:8" x14ac:dyDescent="0.2">
      <c r="A107" s="82"/>
      <c r="B107" s="82"/>
      <c r="C107" s="82"/>
      <c r="D107" s="82"/>
      <c r="E107" s="82"/>
      <c r="F107" s="82"/>
      <c r="G107" s="83"/>
      <c r="H107" s="84"/>
    </row>
    <row r="108" spans="1:8" x14ac:dyDescent="0.2">
      <c r="A108" s="82"/>
      <c r="B108" s="82"/>
      <c r="C108" s="82"/>
      <c r="D108" s="82"/>
      <c r="E108" s="82"/>
      <c r="F108" s="82"/>
      <c r="G108" s="83"/>
      <c r="H108" s="84"/>
    </row>
    <row r="109" spans="1:8" x14ac:dyDescent="0.2">
      <c r="A109" s="82"/>
      <c r="B109" s="82"/>
      <c r="C109" s="82"/>
      <c r="D109" s="82"/>
      <c r="E109" s="82"/>
      <c r="F109" s="82"/>
      <c r="G109" s="83"/>
      <c r="H109" s="84"/>
    </row>
    <row r="110" spans="1:8" x14ac:dyDescent="0.2">
      <c r="A110" s="82"/>
      <c r="B110" s="82"/>
      <c r="C110" s="82"/>
      <c r="D110" s="82"/>
      <c r="E110" s="82"/>
      <c r="F110" s="82"/>
      <c r="G110" s="83"/>
      <c r="H110" s="84"/>
    </row>
    <row r="111" spans="1:8" x14ac:dyDescent="0.2">
      <c r="A111" s="82"/>
      <c r="B111" s="82"/>
      <c r="C111" s="82"/>
      <c r="D111" s="82"/>
      <c r="E111" s="82"/>
      <c r="F111" s="82"/>
      <c r="G111" s="83"/>
      <c r="H111" s="84"/>
    </row>
    <row r="112" spans="1:8" x14ac:dyDescent="0.2">
      <c r="A112" s="82"/>
      <c r="B112" s="82"/>
      <c r="C112" s="82"/>
      <c r="D112" s="82"/>
      <c r="E112" s="82"/>
      <c r="F112" s="82"/>
      <c r="G112" s="83"/>
      <c r="H112" s="84"/>
    </row>
    <row r="113" spans="1:8" x14ac:dyDescent="0.2">
      <c r="A113" s="82"/>
      <c r="B113" s="82"/>
      <c r="C113" s="82"/>
      <c r="D113" s="82"/>
      <c r="E113" s="82"/>
      <c r="F113" s="82"/>
      <c r="G113" s="83"/>
      <c r="H113" s="84"/>
    </row>
    <row r="114" spans="1:8" x14ac:dyDescent="0.2">
      <c r="A114" s="82"/>
      <c r="B114" s="82"/>
      <c r="C114" s="82"/>
      <c r="D114" s="82"/>
      <c r="E114" s="82"/>
      <c r="F114" s="82"/>
      <c r="G114" s="83"/>
      <c r="H114" s="84"/>
    </row>
    <row r="115" spans="1:8" x14ac:dyDescent="0.2">
      <c r="A115" s="82"/>
      <c r="B115" s="82"/>
      <c r="C115" s="82"/>
      <c r="D115" s="82"/>
      <c r="E115" s="82"/>
      <c r="F115" s="82"/>
      <c r="G115" s="83"/>
      <c r="H115" s="84"/>
    </row>
    <row r="116" spans="1:8" x14ac:dyDescent="0.2">
      <c r="A116" s="82"/>
      <c r="B116" s="82"/>
      <c r="C116" s="82"/>
      <c r="D116" s="82"/>
      <c r="E116" s="82"/>
      <c r="F116" s="82"/>
      <c r="G116" s="83"/>
      <c r="H116" s="84"/>
    </row>
    <row r="117" spans="1:8" x14ac:dyDescent="0.2">
      <c r="A117" s="82"/>
      <c r="B117" s="82"/>
      <c r="C117" s="82"/>
      <c r="D117" s="82"/>
      <c r="E117" s="82"/>
      <c r="F117" s="82"/>
      <c r="G117" s="83"/>
      <c r="H117" s="84"/>
    </row>
    <row r="118" spans="1:8" x14ac:dyDescent="0.2">
      <c r="A118" s="82"/>
      <c r="B118" s="82"/>
      <c r="C118" s="82"/>
      <c r="D118" s="82"/>
      <c r="E118" s="82"/>
      <c r="F118" s="82"/>
      <c r="G118" s="83"/>
      <c r="H118" s="84"/>
    </row>
    <row r="119" spans="1:8" x14ac:dyDescent="0.2">
      <c r="A119" s="82"/>
      <c r="B119" s="82"/>
      <c r="C119" s="82"/>
      <c r="D119" s="82"/>
      <c r="E119" s="82"/>
      <c r="F119" s="82"/>
      <c r="G119" s="83"/>
      <c r="H119" s="84"/>
    </row>
    <row r="120" spans="1:8" x14ac:dyDescent="0.2">
      <c r="A120" s="82"/>
      <c r="B120" s="82"/>
      <c r="C120" s="82"/>
      <c r="D120" s="82"/>
      <c r="E120" s="82"/>
      <c r="F120" s="82"/>
      <c r="G120" s="83"/>
      <c r="H120" s="84"/>
    </row>
    <row r="121" spans="1:8" x14ac:dyDescent="0.2">
      <c r="A121" s="15"/>
      <c r="B121" s="85"/>
      <c r="C121" s="15"/>
      <c r="D121" s="15"/>
      <c r="E121" s="82"/>
      <c r="F121" s="15"/>
      <c r="G121" s="81"/>
      <c r="H121" s="15"/>
    </row>
  </sheetData>
  <sheetProtection sheet="1" selectLockedCells="1" selectUnlockedCells="1"/>
  <autoFilter ref="A1:H37" xr:uid="{305E2E06-C38C-45FA-A009-A0D84A9AB8A9}">
    <sortState xmlns:xlrd2="http://schemas.microsoft.com/office/spreadsheetml/2017/richdata2" ref="A2:H121">
      <sortCondition ref="B1"/>
    </sortState>
  </autoFilter>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8E3F3-0C8C-4A9B-90B1-D0F4541E6424}">
  <sheetPr codeName="Sheet4"/>
  <dimension ref="A1:G16"/>
  <sheetViews>
    <sheetView showGridLines="0" workbookViewId="0">
      <selection activeCell="A25" sqref="A25"/>
    </sheetView>
  </sheetViews>
  <sheetFormatPr defaultRowHeight="12.75" x14ac:dyDescent="0.2"/>
  <cols>
    <col min="1" max="1" width="25" style="15" customWidth="1"/>
    <col min="2" max="2" width="12.85546875" style="15" customWidth="1"/>
    <col min="3" max="3" width="11.28515625" style="15" customWidth="1"/>
    <col min="4" max="4" width="23.85546875" style="15" customWidth="1"/>
    <col min="5" max="5" width="16.28515625" style="15" customWidth="1"/>
    <col min="6" max="6" width="19.85546875" style="15" customWidth="1"/>
    <col min="7" max="7" width="16.140625" style="15" customWidth="1"/>
    <col min="8" max="16384" width="9.140625" style="15"/>
  </cols>
  <sheetData>
    <row r="1" spans="1:7" s="3" customFormat="1" x14ac:dyDescent="0.2">
      <c r="A1" s="188" t="s">
        <v>117</v>
      </c>
      <c r="B1" s="188"/>
      <c r="C1" s="188"/>
      <c r="D1" s="188"/>
      <c r="E1" s="188"/>
      <c r="F1" s="188"/>
      <c r="G1" s="188"/>
    </row>
    <row r="2" spans="1:7" s="3" customFormat="1" x14ac:dyDescent="0.2">
      <c r="A2" s="188"/>
      <c r="B2" s="188"/>
      <c r="C2" s="188"/>
      <c r="D2" s="188"/>
      <c r="E2" s="188"/>
      <c r="F2" s="188"/>
      <c r="G2" s="188"/>
    </row>
    <row r="3" spans="1:7" s="3" customFormat="1" x14ac:dyDescent="0.2">
      <c r="A3" s="188"/>
      <c r="B3" s="188"/>
      <c r="C3" s="188"/>
      <c r="D3" s="188"/>
      <c r="E3" s="188"/>
      <c r="F3" s="188"/>
      <c r="G3" s="188"/>
    </row>
    <row r="4" spans="1:7" s="5" customFormat="1" ht="12.75" customHeight="1" x14ac:dyDescent="0.2">
      <c r="A4" s="188"/>
      <c r="B4" s="188"/>
      <c r="C4" s="188"/>
      <c r="D4" s="188"/>
      <c r="E4" s="188"/>
      <c r="F4" s="188"/>
      <c r="G4" s="188"/>
    </row>
    <row r="5" spans="1:7" s="5" customFormat="1" ht="13.5" thickBot="1" x14ac:dyDescent="0.25">
      <c r="B5" s="7"/>
      <c r="C5" s="8"/>
      <c r="D5" s="8"/>
    </row>
    <row r="6" spans="1:7" s="29" customFormat="1" ht="13.5" thickBot="1" x14ac:dyDescent="0.25">
      <c r="A6" s="147" t="s">
        <v>62</v>
      </c>
      <c r="B6" s="148" t="s">
        <v>63</v>
      </c>
      <c r="C6" s="148" t="s">
        <v>64</v>
      </c>
      <c r="D6" s="149" t="s">
        <v>65</v>
      </c>
      <c r="E6" s="150" t="s">
        <v>66</v>
      </c>
      <c r="F6" s="149" t="s">
        <v>67</v>
      </c>
      <c r="G6" s="151" t="s">
        <v>68</v>
      </c>
    </row>
    <row r="7" spans="1:7" x14ac:dyDescent="0.2">
      <c r="A7" s="114"/>
      <c r="B7" s="115"/>
      <c r="C7" s="115"/>
      <c r="D7" s="116"/>
      <c r="E7" s="116"/>
      <c r="F7" s="117"/>
      <c r="G7" s="118">
        <f>E7-F7</f>
        <v>0</v>
      </c>
    </row>
    <row r="8" spans="1:7" x14ac:dyDescent="0.2">
      <c r="A8" s="23"/>
      <c r="B8" s="21"/>
      <c r="C8" s="21"/>
      <c r="D8" s="22"/>
      <c r="E8" s="22"/>
      <c r="F8" s="20"/>
      <c r="G8" s="24">
        <f t="shared" ref="G8:G16" si="0">E8-F8</f>
        <v>0</v>
      </c>
    </row>
    <row r="9" spans="1:7" x14ac:dyDescent="0.2">
      <c r="A9" s="23"/>
      <c r="B9" s="21"/>
      <c r="C9" s="21"/>
      <c r="D9" s="22"/>
      <c r="E9" s="22"/>
      <c r="F9" s="20"/>
      <c r="G9" s="24">
        <f t="shared" si="0"/>
        <v>0</v>
      </c>
    </row>
    <row r="10" spans="1:7" x14ac:dyDescent="0.2">
      <c r="A10" s="23"/>
      <c r="B10" s="21"/>
      <c r="C10" s="21"/>
      <c r="D10" s="22"/>
      <c r="E10" s="22"/>
      <c r="F10" s="20"/>
      <c r="G10" s="24">
        <f t="shared" si="0"/>
        <v>0</v>
      </c>
    </row>
    <row r="11" spans="1:7" x14ac:dyDescent="0.2">
      <c r="A11" s="23"/>
      <c r="B11" s="21"/>
      <c r="C11" s="21"/>
      <c r="D11" s="22"/>
      <c r="E11" s="22"/>
      <c r="F11" s="20"/>
      <c r="G11" s="24">
        <f t="shared" si="0"/>
        <v>0</v>
      </c>
    </row>
    <row r="12" spans="1:7" x14ac:dyDescent="0.2">
      <c r="A12" s="23"/>
      <c r="B12" s="21"/>
      <c r="C12" s="21"/>
      <c r="D12" s="22"/>
      <c r="E12" s="22"/>
      <c r="F12" s="20"/>
      <c r="G12" s="24">
        <f t="shared" si="0"/>
        <v>0</v>
      </c>
    </row>
    <row r="13" spans="1:7" x14ac:dyDescent="0.2">
      <c r="A13" s="23"/>
      <c r="B13" s="21"/>
      <c r="C13" s="21"/>
      <c r="D13" s="22"/>
      <c r="E13" s="22"/>
      <c r="F13" s="20"/>
      <c r="G13" s="24">
        <f t="shared" si="0"/>
        <v>0</v>
      </c>
    </row>
    <row r="14" spans="1:7" x14ac:dyDescent="0.2">
      <c r="A14" s="23"/>
      <c r="B14" s="21"/>
      <c r="C14" s="21"/>
      <c r="D14" s="22"/>
      <c r="E14" s="22"/>
      <c r="F14" s="20"/>
      <c r="G14" s="24">
        <f t="shared" si="0"/>
        <v>0</v>
      </c>
    </row>
    <row r="15" spans="1:7" x14ac:dyDescent="0.2">
      <c r="A15" s="23"/>
      <c r="B15" s="21"/>
      <c r="C15" s="21"/>
      <c r="D15" s="22"/>
      <c r="E15" s="22"/>
      <c r="F15" s="20"/>
      <c r="G15" s="24">
        <f t="shared" si="0"/>
        <v>0</v>
      </c>
    </row>
    <row r="16" spans="1:7" ht="13.5" thickBot="1" x14ac:dyDescent="0.25">
      <c r="A16" s="25"/>
      <c r="B16" s="26"/>
      <c r="C16" s="26"/>
      <c r="D16" s="27"/>
      <c r="E16" s="27"/>
      <c r="F16" s="28"/>
      <c r="G16" s="113">
        <f t="shared" si="0"/>
        <v>0</v>
      </c>
    </row>
  </sheetData>
  <mergeCells count="1">
    <mergeCell ref="A1:G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8DB90EF-4DBA-4FB4-9417-BB03FC7D6DA3}">
          <x14:formula1>
            <xm:f>'Drop Downs'!$A:$A</xm:f>
          </x14:formula1>
          <xm:sqref>A7:A16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03480-2F57-41CC-BA61-C3A81FDA6FDD}">
  <sheetPr codeName="Sheet21"/>
  <dimension ref="A2:B26"/>
  <sheetViews>
    <sheetView workbookViewId="0">
      <selection activeCell="A7" sqref="A7:A8"/>
    </sheetView>
  </sheetViews>
  <sheetFormatPr defaultRowHeight="12.75" x14ac:dyDescent="0.2"/>
  <cols>
    <col min="1" max="1" width="45.140625" customWidth="1"/>
    <col min="2" max="2" width="37.5703125" customWidth="1"/>
    <col min="3" max="3" width="40.28515625" customWidth="1"/>
  </cols>
  <sheetData>
    <row r="2" spans="1:2" x14ac:dyDescent="0.2">
      <c r="A2" t="s">
        <v>39</v>
      </c>
      <c r="B2" s="15" t="s">
        <v>69</v>
      </c>
    </row>
    <row r="3" spans="1:2" x14ac:dyDescent="0.2">
      <c r="A3" t="s">
        <v>42</v>
      </c>
      <c r="B3" s="15" t="s">
        <v>70</v>
      </c>
    </row>
    <row r="4" spans="1:2" x14ac:dyDescent="0.2">
      <c r="A4" t="s">
        <v>43</v>
      </c>
      <c r="B4" s="15"/>
    </row>
    <row r="5" spans="1:2" x14ac:dyDescent="0.2">
      <c r="A5" t="s">
        <v>44</v>
      </c>
      <c r="B5" s="15"/>
    </row>
    <row r="6" spans="1:2" x14ac:dyDescent="0.2">
      <c r="A6" t="s">
        <v>45</v>
      </c>
    </row>
    <row r="7" spans="1:2" x14ac:dyDescent="0.2">
      <c r="A7" t="s">
        <v>46</v>
      </c>
    </row>
    <row r="8" spans="1:2" x14ac:dyDescent="0.2">
      <c r="A8" t="s">
        <v>47</v>
      </c>
    </row>
    <row r="9" spans="1:2" x14ac:dyDescent="0.2">
      <c r="A9" t="s">
        <v>48</v>
      </c>
    </row>
    <row r="10" spans="1:2" x14ac:dyDescent="0.2">
      <c r="A10" t="s">
        <v>49</v>
      </c>
    </row>
    <row r="11" spans="1:2" x14ac:dyDescent="0.2">
      <c r="A11" t="s">
        <v>50</v>
      </c>
    </row>
    <row r="12" spans="1:2" x14ac:dyDescent="0.2">
      <c r="A12" t="s">
        <v>51</v>
      </c>
    </row>
    <row r="13" spans="1:2" x14ac:dyDescent="0.2">
      <c r="A13" t="s">
        <v>52</v>
      </c>
    </row>
    <row r="14" spans="1:2" x14ac:dyDescent="0.2">
      <c r="A14" t="s">
        <v>53</v>
      </c>
    </row>
    <row r="15" spans="1:2" x14ac:dyDescent="0.2">
      <c r="A15" t="s">
        <v>80</v>
      </c>
    </row>
    <row r="16" spans="1:2" x14ac:dyDescent="0.2">
      <c r="A16" t="s">
        <v>54</v>
      </c>
    </row>
    <row r="17" spans="1:1" x14ac:dyDescent="0.2">
      <c r="A17" t="s">
        <v>55</v>
      </c>
    </row>
    <row r="18" spans="1:1" x14ac:dyDescent="0.2">
      <c r="A18" t="s">
        <v>56</v>
      </c>
    </row>
    <row r="19" spans="1:1" x14ac:dyDescent="0.2">
      <c r="A19" t="s">
        <v>57</v>
      </c>
    </row>
    <row r="20" spans="1:1" x14ac:dyDescent="0.2">
      <c r="A20" t="s">
        <v>58</v>
      </c>
    </row>
    <row r="21" spans="1:1" x14ac:dyDescent="0.2">
      <c r="A21" s="15" t="s">
        <v>59</v>
      </c>
    </row>
    <row r="22" spans="1:1" x14ac:dyDescent="0.2">
      <c r="A22" t="s">
        <v>60</v>
      </c>
    </row>
    <row r="23" spans="1:1" x14ac:dyDescent="0.2">
      <c r="A23" t="s">
        <v>61</v>
      </c>
    </row>
    <row r="24" spans="1:1" x14ac:dyDescent="0.2">
      <c r="A24" t="s">
        <v>72</v>
      </c>
    </row>
    <row r="25" spans="1:1" x14ac:dyDescent="0.2">
      <c r="A25" t="s">
        <v>73</v>
      </c>
    </row>
    <row r="26" spans="1:1" x14ac:dyDescent="0.2">
      <c r="A26" t="s">
        <v>71</v>
      </c>
    </row>
  </sheetData>
  <sheetProtection sheet="1" selectLockedCells="1" selectUnlockedCells="1"/>
  <sortState xmlns:xlrd2="http://schemas.microsoft.com/office/spreadsheetml/2017/richdata2" ref="A2:A23">
    <sortCondition ref="A2:A23"/>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C6A7-D81A-4910-B95A-89B119BFE41B}">
  <dimension ref="A1:C19"/>
  <sheetViews>
    <sheetView topLeftCell="A3" workbookViewId="0">
      <selection activeCell="C7" sqref="C7"/>
    </sheetView>
  </sheetViews>
  <sheetFormatPr defaultRowHeight="12.75" x14ac:dyDescent="0.2"/>
  <cols>
    <col min="1" max="1" width="30.140625" style="123" customWidth="1"/>
    <col min="2" max="2" width="115.7109375" style="127" customWidth="1"/>
    <col min="3" max="3" width="57.42578125" style="125" customWidth="1"/>
    <col min="4" max="4" width="33" customWidth="1"/>
  </cols>
  <sheetData>
    <row r="1" spans="1:3" s="122" customFormat="1" x14ac:dyDescent="0.2">
      <c r="A1" s="120" t="s">
        <v>31</v>
      </c>
      <c r="B1" s="121" t="s">
        <v>123</v>
      </c>
      <c r="C1" s="121" t="s">
        <v>124</v>
      </c>
    </row>
    <row r="2" spans="1:3" ht="63.75" x14ac:dyDescent="0.2">
      <c r="A2" s="123" t="s">
        <v>39</v>
      </c>
      <c r="B2" s="124" t="s">
        <v>125</v>
      </c>
    </row>
    <row r="3" spans="1:3" ht="102" x14ac:dyDescent="0.2">
      <c r="A3" s="126" t="s">
        <v>126</v>
      </c>
      <c r="B3" s="127" t="s">
        <v>127</v>
      </c>
    </row>
    <row r="4" spans="1:3" ht="63.75" x14ac:dyDescent="0.2">
      <c r="A4" s="123" t="s">
        <v>44</v>
      </c>
      <c r="B4" s="127" t="s">
        <v>128</v>
      </c>
    </row>
    <row r="5" spans="1:3" ht="25.5" x14ac:dyDescent="0.2">
      <c r="A5" s="123" t="s">
        <v>45</v>
      </c>
      <c r="B5" s="127" t="s">
        <v>129</v>
      </c>
    </row>
    <row r="6" spans="1:3" ht="76.5" x14ac:dyDescent="0.2">
      <c r="A6" s="123" t="s">
        <v>46</v>
      </c>
      <c r="B6" s="127" t="s">
        <v>130</v>
      </c>
      <c r="C6" s="128" t="s">
        <v>164</v>
      </c>
    </row>
    <row r="7" spans="1:3" ht="140.25" x14ac:dyDescent="0.2">
      <c r="A7" s="123" t="s">
        <v>47</v>
      </c>
      <c r="B7" s="127" t="s">
        <v>131</v>
      </c>
      <c r="C7" s="128" t="s">
        <v>165</v>
      </c>
    </row>
    <row r="8" spans="1:3" ht="38.25" x14ac:dyDescent="0.2">
      <c r="A8" s="123" t="s">
        <v>132</v>
      </c>
      <c r="B8" s="129" t="s">
        <v>133</v>
      </c>
    </row>
    <row r="9" spans="1:3" ht="51" x14ac:dyDescent="0.2">
      <c r="A9" s="123" t="s">
        <v>134</v>
      </c>
      <c r="B9" s="130" t="s">
        <v>135</v>
      </c>
    </row>
    <row r="10" spans="1:3" ht="25.5" x14ac:dyDescent="0.2">
      <c r="A10" s="123" t="s">
        <v>52</v>
      </c>
      <c r="B10" s="127" t="s">
        <v>136</v>
      </c>
    </row>
    <row r="11" spans="1:3" ht="127.5" x14ac:dyDescent="0.2">
      <c r="A11" s="123" t="s">
        <v>53</v>
      </c>
      <c r="B11" s="127" t="s">
        <v>137</v>
      </c>
      <c r="C11" s="128" t="s">
        <v>148</v>
      </c>
    </row>
    <row r="12" spans="1:3" ht="25.5" x14ac:dyDescent="0.2">
      <c r="A12" s="123" t="s">
        <v>138</v>
      </c>
      <c r="B12" s="127" t="s">
        <v>139</v>
      </c>
      <c r="C12" s="131"/>
    </row>
    <row r="13" spans="1:3" ht="114.75" x14ac:dyDescent="0.2">
      <c r="A13" s="123" t="s">
        <v>56</v>
      </c>
      <c r="B13" s="127" t="s">
        <v>140</v>
      </c>
    </row>
    <row r="14" spans="1:3" ht="76.5" x14ac:dyDescent="0.2">
      <c r="A14" s="126" t="s">
        <v>57</v>
      </c>
      <c r="B14" s="130" t="s">
        <v>141</v>
      </c>
    </row>
    <row r="15" spans="1:3" ht="114.75" x14ac:dyDescent="0.2">
      <c r="A15" s="123" t="s">
        <v>58</v>
      </c>
      <c r="B15" s="127" t="s">
        <v>142</v>
      </c>
    </row>
    <row r="16" spans="1:3" ht="127.5" x14ac:dyDescent="0.2">
      <c r="A16" s="126" t="s">
        <v>59</v>
      </c>
      <c r="B16" s="127" t="s">
        <v>143</v>
      </c>
    </row>
    <row r="17" spans="1:3" ht="102" x14ac:dyDescent="0.2">
      <c r="A17" s="126" t="s">
        <v>60</v>
      </c>
      <c r="B17" s="129" t="s">
        <v>144</v>
      </c>
    </row>
    <row r="18" spans="1:3" ht="178.5" x14ac:dyDescent="0.2">
      <c r="A18" s="123" t="s">
        <v>61</v>
      </c>
      <c r="B18" s="130" t="s">
        <v>145</v>
      </c>
      <c r="C18" s="131" t="s">
        <v>149</v>
      </c>
    </row>
    <row r="19" spans="1:3" ht="114.75" x14ac:dyDescent="0.2">
      <c r="A19" s="126" t="s">
        <v>146</v>
      </c>
      <c r="B19" s="130" t="s">
        <v>147</v>
      </c>
      <c r="C19" s="128"/>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34F1-6583-48E1-AC5B-A9E0611A27BE}">
  <dimension ref="A1:H41"/>
  <sheetViews>
    <sheetView showGridLines="0" workbookViewId="0">
      <selection activeCell="B32" sqref="B32"/>
    </sheetView>
  </sheetViews>
  <sheetFormatPr defaultRowHeight="12.75" x14ac:dyDescent="0.2"/>
  <cols>
    <col min="1" max="1" width="112.85546875" customWidth="1"/>
    <col min="2" max="2" width="13" customWidth="1"/>
    <col min="10" max="10" width="14.42578125" customWidth="1"/>
  </cols>
  <sheetData>
    <row r="1" spans="1:8" s="133" customFormat="1" ht="15" x14ac:dyDescent="0.2">
      <c r="A1" s="132" t="s">
        <v>150</v>
      </c>
    </row>
    <row r="2" spans="1:8" ht="14.25" x14ac:dyDescent="0.2">
      <c r="A2" s="134" t="s">
        <v>151</v>
      </c>
    </row>
    <row r="3" spans="1:8" ht="14.25" x14ac:dyDescent="0.2">
      <c r="A3" s="135"/>
    </row>
    <row r="4" spans="1:8" ht="14.25" x14ac:dyDescent="0.2">
      <c r="A4" s="135"/>
    </row>
    <row r="5" spans="1:8" s="133" customFormat="1" ht="15.75" x14ac:dyDescent="0.2">
      <c r="A5" s="136" t="s">
        <v>152</v>
      </c>
    </row>
    <row r="6" spans="1:8" ht="14.25" x14ac:dyDescent="0.2">
      <c r="A6" s="137" t="s">
        <v>153</v>
      </c>
    </row>
    <row r="7" spans="1:8" ht="14.25" x14ac:dyDescent="0.2">
      <c r="A7" s="138" t="s">
        <v>154</v>
      </c>
    </row>
    <row r="8" spans="1:8" ht="14.25" x14ac:dyDescent="0.2">
      <c r="A8" s="139"/>
    </row>
    <row r="10" spans="1:8" s="133" customFormat="1" ht="15.75" x14ac:dyDescent="0.2">
      <c r="A10" s="136" t="s">
        <v>155</v>
      </c>
    </row>
    <row r="11" spans="1:8" ht="14.25" x14ac:dyDescent="0.2">
      <c r="A11" s="140" t="s">
        <v>156</v>
      </c>
    </row>
    <row r="12" spans="1:8" ht="14.25" x14ac:dyDescent="0.2">
      <c r="A12" s="141" t="s">
        <v>157</v>
      </c>
    </row>
    <row r="13" spans="1:8" ht="14.25" x14ac:dyDescent="0.2">
      <c r="A13" s="142" t="s">
        <v>158</v>
      </c>
    </row>
    <row r="16" spans="1:8" s="133" customFormat="1" ht="15.75" x14ac:dyDescent="0.25">
      <c r="A16" s="136" t="s">
        <v>159</v>
      </c>
      <c r="B16" s="143"/>
      <c r="C16" s="143"/>
      <c r="D16" s="143"/>
      <c r="E16" s="143"/>
      <c r="F16" s="143"/>
      <c r="G16" s="143"/>
      <c r="H16" s="143"/>
    </row>
    <row r="17" spans="1:1" ht="14.25" x14ac:dyDescent="0.2">
      <c r="A17" s="141" t="s">
        <v>160</v>
      </c>
    </row>
    <row r="18" spans="1:1" x14ac:dyDescent="0.2">
      <c r="A18" s="144" t="s">
        <v>161</v>
      </c>
    </row>
    <row r="19" spans="1:1" x14ac:dyDescent="0.2">
      <c r="A19" s="145"/>
    </row>
    <row r="20" spans="1:1" x14ac:dyDescent="0.2">
      <c r="A20" s="145"/>
    </row>
    <row r="21" spans="1:1" x14ac:dyDescent="0.2">
      <c r="A21" s="145"/>
    </row>
    <row r="22" spans="1:1" x14ac:dyDescent="0.2">
      <c r="A22" s="145"/>
    </row>
    <row r="23" spans="1:1" x14ac:dyDescent="0.2">
      <c r="A23" s="145"/>
    </row>
    <row r="24" spans="1:1" x14ac:dyDescent="0.2">
      <c r="A24" s="145"/>
    </row>
    <row r="25" spans="1:1" x14ac:dyDescent="0.2">
      <c r="A25" s="145"/>
    </row>
    <row r="26" spans="1:1" x14ac:dyDescent="0.2">
      <c r="A26" s="145"/>
    </row>
    <row r="27" spans="1:1" x14ac:dyDescent="0.2">
      <c r="A27" s="145"/>
    </row>
    <row r="28" spans="1:1" x14ac:dyDescent="0.2">
      <c r="A28" s="145"/>
    </row>
    <row r="29" spans="1:1" x14ac:dyDescent="0.2">
      <c r="A29" s="145"/>
    </row>
    <row r="30" spans="1:1" x14ac:dyDescent="0.2">
      <c r="A30" s="145"/>
    </row>
    <row r="31" spans="1:1" x14ac:dyDescent="0.2">
      <c r="A31" s="144" t="s">
        <v>162</v>
      </c>
    </row>
    <row r="32" spans="1:1" x14ac:dyDescent="0.2">
      <c r="A32" s="145"/>
    </row>
    <row r="33" spans="1:1" x14ac:dyDescent="0.2">
      <c r="A33" s="145"/>
    </row>
    <row r="34" spans="1:1" x14ac:dyDescent="0.2">
      <c r="A34" s="145"/>
    </row>
    <row r="35" spans="1:1" x14ac:dyDescent="0.2">
      <c r="A35" s="145"/>
    </row>
    <row r="36" spans="1:1" x14ac:dyDescent="0.2">
      <c r="A36" s="145"/>
    </row>
    <row r="37" spans="1:1" x14ac:dyDescent="0.2">
      <c r="A37" s="145"/>
    </row>
    <row r="38" spans="1:1" x14ac:dyDescent="0.2">
      <c r="A38" s="145"/>
    </row>
    <row r="39" spans="1:1" x14ac:dyDescent="0.2">
      <c r="A39" s="146"/>
    </row>
    <row r="41" spans="1:1" ht="4.5" customHeight="1" x14ac:dyDescent="0.2"/>
  </sheetData>
  <hyperlinks>
    <hyperlink ref="A7" r:id="rId1" xr:uid="{E9054639-D912-4C58-83C5-2D6891BAF48C}"/>
    <hyperlink ref="A6" r:id="rId2" display="https://www.sos.state.co.us/CCR/GenerateRulePdf.do?ruleVersionId=9541&amp;fileName=10%20CCR%202505-10%208.500" xr:uid="{CA9BD08C-4CF0-4911-BA0F-F620BE64D8A6}"/>
    <hyperlink ref="A17" r:id="rId3" display="https://hcpf.colorado.gov/provider-rates-fee-schedule" xr:uid="{B723210A-2DE8-4FEB-86FD-9E6A714C00FE}"/>
    <hyperlink ref="A11" r:id="rId4" display="https://www.cms.gov/medicare/medicaid-coordination/states/dcoumentation-matters-toolkit" xr:uid="{DE1A149D-90B0-42C5-B4D9-5DA66A6A5FDF}"/>
    <hyperlink ref="A12" r:id="rId5" display="https://www.hhs.gov/guidance/document/complying-medical-record-documentation-requirements-fact-sheet" xr:uid="{2502E55F-BCCD-413D-80BF-D62E3DFABA12}"/>
    <hyperlink ref="A13" r:id="rId6" display="https://www.aapc.com/resources/medical-auditing-frequently-asked-questions" xr:uid="{288D7733-8203-429A-A7D9-FE8F46B5D021}"/>
    <hyperlink ref="A2" r:id="rId7" display="https://www.rmhumanservices.org/for-providers/" xr:uid="{95521E76-B748-41F5-92EE-FAC1192FB430}"/>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1C1DC7EFEF3324DA6ED947F66A331BD" ma:contentTypeVersion="13" ma:contentTypeDescription="Create a new document." ma:contentTypeScope="" ma:versionID="2ef45437ea6b2c18c0cf94b561877125">
  <xsd:schema xmlns:xsd="http://www.w3.org/2001/XMLSchema" xmlns:xs="http://www.w3.org/2001/XMLSchema" xmlns:p="http://schemas.microsoft.com/office/2006/metadata/properties" xmlns:ns2="2441f5b1-69cd-4001-8dc6-93e2bb722da8" xmlns:ns3="db761a40-f6ca-455a-8ece-896444abe52e" targetNamespace="http://schemas.microsoft.com/office/2006/metadata/properties" ma:root="true" ma:fieldsID="58ffb6181ceb2bde14a2809fab431a11" ns2:_="" ns3:_="">
    <xsd:import namespace="2441f5b1-69cd-4001-8dc6-93e2bb722da8"/>
    <xsd:import namespace="db761a40-f6ca-455a-8ece-896444abe52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41f5b1-69cd-4001-8dc6-93e2bb722d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761a40-f6ca-455a-8ece-896444abe52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91A76E-C837-4898-AD7D-5CB8AF17F8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41f5b1-69cd-4001-8dc6-93e2bb722da8"/>
    <ds:schemaRef ds:uri="db761a40-f6ca-455a-8ece-896444abe5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6005501-BF1A-4DF6-927E-3AEA4A4967BE}">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C4EA349D-D96C-4087-B513-6BFB42DBCE6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Invoice</vt:lpstr>
      <vt:lpstr>Optimax Rates</vt:lpstr>
      <vt:lpstr>For Provider Use Only</vt:lpstr>
      <vt:lpstr>Drop Downs</vt:lpstr>
      <vt:lpstr>Service Definitions</vt:lpstr>
      <vt:lpstr>Additional Resources</vt:lpstr>
      <vt:lpstr>Invoice!Print_Area</vt:lpstr>
      <vt:lpstr>Invoice!Print_Titles</vt:lpstr>
    </vt:vector>
  </TitlesOfParts>
  <Manager/>
  <Company>Denver Options,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MChambers</dc:creator>
  <cp:keywords/>
  <dc:description/>
  <cp:lastModifiedBy>Lindsey Hausman</cp:lastModifiedBy>
  <cp:revision/>
  <cp:lastPrinted>2024-06-26T21:59:34Z</cp:lastPrinted>
  <dcterms:created xsi:type="dcterms:W3CDTF">2004-08-09T15:26:42Z</dcterms:created>
  <dcterms:modified xsi:type="dcterms:W3CDTF">2024-07-01T18:42:25Z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0x010100C1C1DC7EFEF3324DA6ED947F66A331BD</vt:lpwstr>
  </property>
</Properties>
</file>